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Andre Flores\Desktop\Integration Workshop - USB Contents (9.20.2019)\Costing Workbooks\"/>
    </mc:Choice>
  </mc:AlternateContent>
  <xr:revisionPtr revIDLastSave="0" documentId="10_ncr:100000_{EB264372-B69F-48E1-8150-A50591D80C00}" xr6:coauthVersionLast="31" xr6:coauthVersionMax="31" xr10:uidLastSave="{00000000-0000-0000-0000-000000000000}"/>
  <bookViews>
    <workbookView xWindow="0" yWindow="0" windowWidth="23040" windowHeight="9072" tabRatio="664" firstSheet="1" activeTab="1" xr2:uid="{00000000-000D-0000-FFFF-FFFF00000000}"/>
  </bookViews>
  <sheets>
    <sheet name="WORKBOOK 2 Cover" sheetId="42" r:id="rId1"/>
    <sheet name="INTRODUCTION" sheetId="49" r:id="rId2"/>
    <sheet name="POPN AND NUT SIT" sheetId="48" r:id="rId3"/>
    <sheet name="LIST OF PROJ TEMPLATES" sheetId="45" r:id="rId4"/>
    <sheet name="PROJ COSTS SUMMARY" sheetId="77" r:id="rId5"/>
    <sheet name="PPAs FOR F1K" sheetId="84" r:id="rId6"/>
    <sheet name="DISTRIBUTION OF COSTS 2020" sheetId="70" r:id="rId7"/>
    <sheet name="BUDGET FORWARD ESTIMATES" sheetId="83" r:id="rId8"/>
    <sheet name="1. IYCF" sheetId="57" r:id="rId9"/>
    <sheet name="2. IMAM" sheetId="51" r:id="rId10"/>
    <sheet name="3. Diet Supp" sheetId="76" r:id="rId11"/>
    <sheet name="3.1. Diet Supp for PW" sheetId="58" r:id="rId12"/>
    <sheet name="3.2. Diet Supp for 6-23 (2020)" sheetId="59" r:id="rId13"/>
    <sheet name="3.2. Diet Supp for 6-23 (2021)" sheetId="74" r:id="rId14"/>
    <sheet name="3.3-4. Diet supp DSWD-DEPED" sheetId="72" r:id="rId15"/>
    <sheet name="4. Nutri Promotion" sheetId="78" r:id="rId16"/>
    <sheet name="5. Micronut Supp" sheetId="79" r:id="rId17"/>
    <sheet name="6. Food Forti" sheetId="80" r:id="rId18"/>
    <sheet name="7. NiEm" sheetId="81" r:id="rId19"/>
    <sheet name="8. OOMP" sheetId="82" r:id="rId20"/>
    <sheet name="9. Nutrition-sensitive" sheetId="64" r:id="rId21"/>
    <sheet name="10. LGU Mob" sheetId="66" r:id="rId22"/>
    <sheet name="11. Policy development" sheetId="67" r:id="rId23"/>
    <sheet name="12. Mgt support" sheetId="68" r:id="rId24"/>
    <sheet name="NGA-MANDATED AND THEMATIC PLANS" sheetId="71" r:id="rId25"/>
    <sheet name="MULTIPLIERS FOR TARGET GROUPS" sheetId="85" r:id="rId26"/>
  </sheets>
  <externalReferences>
    <externalReference r:id="rId27"/>
  </externalReferences>
  <definedNames>
    <definedName name="PROVINCE">[1]!Table1[PROVINCE]</definedName>
    <definedName name="SUBSIDY">[1]!Table19[PERCENT OF SUBSIDY]</definedName>
    <definedName name="YESNO">[1]!Table16[TO BE GIVEN SUBSIDY]</definedName>
  </definedNames>
  <calcPr calcId="179017"/>
</workbook>
</file>

<file path=xl/calcChain.xml><?xml version="1.0" encoding="utf-8"?>
<calcChain xmlns="http://schemas.openxmlformats.org/spreadsheetml/2006/main">
  <c r="B2" i="74" l="1"/>
  <c r="C28" i="74" s="1"/>
  <c r="C6" i="74" l="1"/>
  <c r="C31" i="74"/>
  <c r="C21" i="74"/>
  <c r="C32" i="74"/>
  <c r="C22" i="74"/>
  <c r="C23" i="74"/>
  <c r="C13" i="74"/>
  <c r="C24" i="74"/>
  <c r="C18" i="74"/>
  <c r="C7" i="74"/>
  <c r="C8" i="74"/>
  <c r="C34" i="74"/>
  <c r="C10" i="74"/>
  <c r="C14" i="74"/>
  <c r="C26" i="74"/>
  <c r="C15" i="74"/>
  <c r="C29" i="74"/>
  <c r="C5" i="74"/>
  <c r="C16" i="74"/>
  <c r="C30" i="74"/>
  <c r="C9" i="74"/>
  <c r="C17" i="74"/>
  <c r="C25" i="74"/>
  <c r="C33" i="74"/>
  <c r="C11" i="74"/>
  <c r="C19" i="74"/>
  <c r="C27" i="74"/>
  <c r="C12" i="74"/>
  <c r="C20" i="74"/>
  <c r="C91" i="48"/>
  <c r="C23" i="59" s="1"/>
  <c r="C65" i="48"/>
  <c r="C32" i="58" s="1"/>
  <c r="C62" i="48"/>
  <c r="C29" i="58" s="1"/>
  <c r="C61" i="48"/>
  <c r="C28" i="58" s="1"/>
  <c r="C59" i="48"/>
  <c r="C26" i="58" s="1"/>
  <c r="C56" i="48"/>
  <c r="C23" i="58" s="1"/>
  <c r="C53" i="48"/>
  <c r="C20" i="58" s="1"/>
  <c r="C50" i="48"/>
  <c r="C17" i="58" s="1"/>
  <c r="C47" i="48"/>
  <c r="C14" i="58" s="1"/>
  <c r="C44" i="48"/>
  <c r="C11" i="58" s="1"/>
  <c r="C41" i="48"/>
  <c r="C8" i="58" s="1"/>
  <c r="C38" i="48"/>
  <c r="C5" i="58" s="1"/>
  <c r="C67" i="48"/>
  <c r="C34" i="58" s="1"/>
  <c r="C66" i="48"/>
  <c r="C33" i="58" s="1"/>
  <c r="C64" i="48"/>
  <c r="C31" i="58" s="1"/>
  <c r="C63" i="48"/>
  <c r="C30" i="58" s="1"/>
  <c r="C60" i="48"/>
  <c r="C27" i="58" s="1"/>
  <c r="C58" i="48"/>
  <c r="C25" i="58" s="1"/>
  <c r="C57" i="48"/>
  <c r="C24" i="58" s="1"/>
  <c r="C55" i="48"/>
  <c r="C22" i="58" s="1"/>
  <c r="C54" i="48"/>
  <c r="C21" i="58" s="1"/>
  <c r="C52" i="48"/>
  <c r="C19" i="58" s="1"/>
  <c r="C51" i="48"/>
  <c r="C18" i="58" s="1"/>
  <c r="C49" i="48"/>
  <c r="C16" i="58" s="1"/>
  <c r="C48" i="48"/>
  <c r="C15" i="58" s="1"/>
  <c r="C46" i="48"/>
  <c r="C13" i="58" s="1"/>
  <c r="C45" i="48"/>
  <c r="C12" i="58" s="1"/>
  <c r="C43" i="48"/>
  <c r="C10" i="58" s="1"/>
  <c r="C42" i="48"/>
  <c r="C9" i="58" s="1"/>
  <c r="C102" i="48"/>
  <c r="C34" i="59" s="1"/>
  <c r="C101" i="48"/>
  <c r="C33" i="59" s="1"/>
  <c r="C100" i="48"/>
  <c r="C32" i="59" s="1"/>
  <c r="C99" i="48"/>
  <c r="C31" i="59" s="1"/>
  <c r="C98" i="48"/>
  <c r="C30" i="59" s="1"/>
  <c r="C97" i="48"/>
  <c r="C29" i="59" s="1"/>
  <c r="C96" i="48"/>
  <c r="C28" i="59" s="1"/>
  <c r="C95" i="48"/>
  <c r="C27" i="59" s="1"/>
  <c r="C94" i="48"/>
  <c r="C26" i="59" s="1"/>
  <c r="C93" i="48"/>
  <c r="C25" i="59" s="1"/>
  <c r="C92" i="48"/>
  <c r="C24" i="59" s="1"/>
  <c r="C90" i="48"/>
  <c r="C22" i="59" s="1"/>
  <c r="C89" i="48"/>
  <c r="C21" i="59" s="1"/>
  <c r="C88" i="48"/>
  <c r="C20" i="59" s="1"/>
  <c r="C87" i="48"/>
  <c r="C19" i="59" s="1"/>
  <c r="C86" i="48"/>
  <c r="C18" i="59" s="1"/>
  <c r="C85" i="48"/>
  <c r="C17" i="59" s="1"/>
  <c r="C83" i="48"/>
  <c r="C15" i="59" s="1"/>
  <c r="C81" i="48"/>
  <c r="C13" i="59" s="1"/>
  <c r="C79" i="48"/>
  <c r="C11" i="59" s="1"/>
  <c r="C84" i="48"/>
  <c r="C16" i="59" s="1"/>
  <c r="C82" i="48"/>
  <c r="C14" i="59" s="1"/>
  <c r="C80" i="48"/>
  <c r="C12" i="59" s="1"/>
  <c r="C78" i="48"/>
  <c r="C10" i="59" s="1"/>
  <c r="C77" i="48"/>
  <c r="C9" i="59" s="1"/>
  <c r="C76" i="48"/>
  <c r="C8" i="59" s="1"/>
  <c r="C75" i="48" l="1"/>
  <c r="C7" i="59" s="1"/>
  <c r="C74" i="48"/>
  <c r="C6" i="59" s="1"/>
  <c r="C73" i="48"/>
  <c r="C5" i="59" s="1"/>
  <c r="C40" i="48"/>
  <c r="C7" i="58" s="1"/>
  <c r="C39" i="48"/>
  <c r="C6" i="58" s="1"/>
  <c r="E42" i="70" l="1"/>
  <c r="E41" i="70"/>
  <c r="E40" i="70"/>
  <c r="E39" i="70"/>
  <c r="E38" i="70"/>
  <c r="E37" i="70"/>
  <c r="E35" i="70"/>
  <c r="E34" i="70"/>
  <c r="E33" i="70"/>
  <c r="E28" i="70"/>
  <c r="E29" i="70"/>
  <c r="E26" i="70"/>
  <c r="E27" i="70"/>
  <c r="E25" i="70"/>
  <c r="E24" i="70"/>
  <c r="E23" i="70"/>
  <c r="E22" i="70"/>
  <c r="E21" i="70"/>
  <c r="E20" i="70"/>
  <c r="E19" i="70"/>
  <c r="E18" i="70"/>
  <c r="E17" i="70"/>
  <c r="E16" i="70"/>
  <c r="E15" i="70"/>
  <c r="E14" i="70"/>
  <c r="E13" i="70"/>
  <c r="E12" i="70"/>
  <c r="E11" i="70"/>
  <c r="E10" i="70"/>
  <c r="E9" i="70"/>
  <c r="E8" i="70"/>
  <c r="D15" i="57" l="1"/>
  <c r="D134" i="68" l="1"/>
  <c r="D133" i="68"/>
  <c r="D132" i="68"/>
  <c r="D131" i="68"/>
  <c r="D130" i="68"/>
  <c r="D129" i="68"/>
  <c r="D128" i="68"/>
  <c r="D127" i="68"/>
  <c r="D126" i="68"/>
  <c r="D135" i="68" s="1"/>
  <c r="D120" i="68"/>
  <c r="J117" i="68"/>
  <c r="E114" i="68"/>
  <c r="D122" i="68" s="1"/>
  <c r="F109" i="68"/>
  <c r="B90" i="68"/>
  <c r="B91" i="68" s="1"/>
  <c r="B87" i="68"/>
  <c r="D87" i="68" s="1"/>
  <c r="D88" i="68" s="1"/>
  <c r="D86" i="68"/>
  <c r="B86" i="68"/>
  <c r="B85" i="68"/>
  <c r="E78" i="68"/>
  <c r="E77" i="68"/>
  <c r="E76" i="68"/>
  <c r="E79" i="68" s="1"/>
  <c r="J71" i="68"/>
  <c r="J70" i="68"/>
  <c r="J69" i="68"/>
  <c r="J68" i="68"/>
  <c r="J67" i="68"/>
  <c r="B101" i="68" s="1"/>
  <c r="E63" i="68"/>
  <c r="B102" i="68" s="1"/>
  <c r="C53" i="68"/>
  <c r="C56" i="68" s="1"/>
  <c r="D56" i="68" s="1"/>
  <c r="D46" i="68"/>
  <c r="D47" i="68" s="1"/>
  <c r="D48" i="68" s="1"/>
  <c r="D45" i="68"/>
  <c r="D44" i="68"/>
  <c r="C39" i="68"/>
  <c r="D39" i="68" s="1"/>
  <c r="D40" i="68" s="1"/>
  <c r="C37" i="68"/>
  <c r="D37" i="68" s="1"/>
  <c r="D38" i="68" s="1"/>
  <c r="D41" i="68" s="1"/>
  <c r="C35" i="68"/>
  <c r="D35" i="68" s="1"/>
  <c r="C33" i="68"/>
  <c r="D21" i="68"/>
  <c r="D20" i="68"/>
  <c r="D19" i="68"/>
  <c r="D18" i="68"/>
  <c r="D17" i="68"/>
  <c r="D16" i="68"/>
  <c r="D15" i="68"/>
  <c r="D14" i="68"/>
  <c r="H10" i="68"/>
  <c r="F10" i="68"/>
  <c r="D10" i="68"/>
  <c r="J10" i="68" s="1"/>
  <c r="J9" i="68"/>
  <c r="F9" i="68"/>
  <c r="D9" i="68"/>
  <c r="H9" i="68" s="1"/>
  <c r="K9" i="68" s="1"/>
  <c r="J8" i="68"/>
  <c r="D8" i="68"/>
  <c r="H8" i="68" s="1"/>
  <c r="D7" i="68"/>
  <c r="J7" i="68" s="1"/>
  <c r="H6" i="68"/>
  <c r="D6" i="68"/>
  <c r="F6" i="68" s="1"/>
  <c r="J5" i="68"/>
  <c r="H5" i="68"/>
  <c r="D5" i="68"/>
  <c r="D11" i="68" s="1"/>
  <c r="D27" i="67"/>
  <c r="D25" i="67"/>
  <c r="D24" i="67"/>
  <c r="D23" i="67"/>
  <c r="D22" i="67"/>
  <c r="D21" i="67"/>
  <c r="D20" i="67"/>
  <c r="J16" i="67"/>
  <c r="J15" i="67"/>
  <c r="J14" i="67"/>
  <c r="J13" i="67"/>
  <c r="D9" i="67"/>
  <c r="D8" i="67"/>
  <c r="D7" i="67"/>
  <c r="D6" i="67"/>
  <c r="D5" i="67"/>
  <c r="D48" i="66"/>
  <c r="D47" i="66"/>
  <c r="D46" i="66"/>
  <c r="D45" i="66"/>
  <c r="D44" i="66"/>
  <c r="D49" i="66" s="1"/>
  <c r="D39" i="66"/>
  <c r="D37" i="66"/>
  <c r="D36" i="66"/>
  <c r="D35" i="66"/>
  <c r="D34" i="66"/>
  <c r="D33" i="66"/>
  <c r="D32" i="66"/>
  <c r="D31" i="66"/>
  <c r="D40" i="66" s="1"/>
  <c r="B14" i="84" s="1"/>
  <c r="D30" i="66"/>
  <c r="D29" i="66"/>
  <c r="D28" i="66"/>
  <c r="D27" i="66"/>
  <c r="F22" i="66"/>
  <c r="F21" i="66"/>
  <c r="F20" i="66"/>
  <c r="F23" i="66" s="1"/>
  <c r="J16" i="66"/>
  <c r="J15" i="66"/>
  <c r="J14" i="66"/>
  <c r="J13" i="66"/>
  <c r="D8" i="66"/>
  <c r="D7" i="66"/>
  <c r="D6" i="66"/>
  <c r="D5" i="66"/>
  <c r="D9" i="66" s="1"/>
  <c r="D35" i="64"/>
  <c r="D34" i="64"/>
  <c r="D33" i="64"/>
  <c r="D32" i="64"/>
  <c r="D36" i="64" s="1"/>
  <c r="D31" i="64"/>
  <c r="H27" i="64"/>
  <c r="D22" i="64"/>
  <c r="D21" i="64"/>
  <c r="D20" i="64"/>
  <c r="D19" i="64"/>
  <c r="D18" i="64"/>
  <c r="D23" i="64" s="1"/>
  <c r="D10" i="82"/>
  <c r="D9" i="82"/>
  <c r="D8" i="82"/>
  <c r="D7" i="82"/>
  <c r="D6" i="82"/>
  <c r="D5" i="82"/>
  <c r="E44" i="81"/>
  <c r="D42" i="81"/>
  <c r="D41" i="81"/>
  <c r="D40" i="81"/>
  <c r="D39" i="81"/>
  <c r="D38" i="81"/>
  <c r="D37" i="81"/>
  <c r="E33" i="81"/>
  <c r="C33" i="81"/>
  <c r="G29" i="81"/>
  <c r="F25" i="81"/>
  <c r="F23" i="81"/>
  <c r="F22" i="81"/>
  <c r="D22" i="81"/>
  <c r="H19" i="81"/>
  <c r="F15" i="81"/>
  <c r="F13" i="81"/>
  <c r="F12" i="81"/>
  <c r="D12" i="81"/>
  <c r="H9" i="81"/>
  <c r="J5" i="81"/>
  <c r="D29" i="80"/>
  <c r="D27" i="80"/>
  <c r="D26" i="80"/>
  <c r="D25" i="80"/>
  <c r="D24" i="80"/>
  <c r="D23" i="80"/>
  <c r="D22" i="80"/>
  <c r="G18" i="80"/>
  <c r="G17" i="80"/>
  <c r="G16" i="80"/>
  <c r="E16" i="80"/>
  <c r="G15" i="80"/>
  <c r="E15" i="80"/>
  <c r="G14" i="80"/>
  <c r="E14" i="80"/>
  <c r="I10" i="80"/>
  <c r="I8" i="80"/>
  <c r="E5" i="80"/>
  <c r="D29" i="79"/>
  <c r="D28" i="79"/>
  <c r="D27" i="79"/>
  <c r="D26" i="79"/>
  <c r="D25" i="79"/>
  <c r="D24" i="79"/>
  <c r="D23" i="79"/>
  <c r="D30" i="79" s="1"/>
  <c r="D18" i="79"/>
  <c r="D17" i="79"/>
  <c r="D16" i="79"/>
  <c r="D15" i="79"/>
  <c r="D14" i="79"/>
  <c r="D19" i="79" s="1"/>
  <c r="D9" i="79"/>
  <c r="D10" i="79" s="1"/>
  <c r="D8" i="79"/>
  <c r="D7" i="79"/>
  <c r="D6" i="79"/>
  <c r="D5" i="79"/>
  <c r="D10" i="78"/>
  <c r="D9" i="78"/>
  <c r="D8" i="78"/>
  <c r="D7" i="78"/>
  <c r="D6" i="78"/>
  <c r="D5" i="78"/>
  <c r="D44" i="74"/>
  <c r="D43" i="74"/>
  <c r="D42" i="74"/>
  <c r="D41" i="74"/>
  <c r="D45" i="74" s="1"/>
  <c r="D40" i="74"/>
  <c r="D39" i="74"/>
  <c r="D34" i="74"/>
  <c r="F34" i="74"/>
  <c r="I34" i="74" s="1"/>
  <c r="D33" i="74"/>
  <c r="F33" i="74"/>
  <c r="I33" i="74" s="1"/>
  <c r="D32" i="74"/>
  <c r="F32" i="74"/>
  <c r="I32" i="74" s="1"/>
  <c r="D31" i="74"/>
  <c r="F31" i="74"/>
  <c r="I31" i="74" s="1"/>
  <c r="D30" i="74"/>
  <c r="F30" i="74"/>
  <c r="I30" i="74" s="1"/>
  <c r="D29" i="74"/>
  <c r="F29" i="74"/>
  <c r="I29" i="74" s="1"/>
  <c r="D28" i="74"/>
  <c r="F28" i="74" s="1"/>
  <c r="I28" i="74" s="1"/>
  <c r="D27" i="74"/>
  <c r="F27" i="74"/>
  <c r="I27" i="74" s="1"/>
  <c r="F26" i="74"/>
  <c r="I26" i="74" s="1"/>
  <c r="D26" i="74"/>
  <c r="D25" i="74"/>
  <c r="F25" i="74"/>
  <c r="I25" i="74" s="1"/>
  <c r="D24" i="74"/>
  <c r="F24" i="74" s="1"/>
  <c r="I24" i="74" s="1"/>
  <c r="D23" i="74"/>
  <c r="F23" i="74"/>
  <c r="I23" i="74" s="1"/>
  <c r="D22" i="74"/>
  <c r="F22" i="74" s="1"/>
  <c r="I22" i="74" s="1"/>
  <c r="D21" i="74"/>
  <c r="F21" i="74"/>
  <c r="I21" i="74" s="1"/>
  <c r="D20" i="74"/>
  <c r="F20" i="74"/>
  <c r="I20" i="74" s="1"/>
  <c r="D19" i="74"/>
  <c r="F19" i="74" s="1"/>
  <c r="I19" i="74" s="1"/>
  <c r="D18" i="74"/>
  <c r="F18" i="74"/>
  <c r="I18" i="74" s="1"/>
  <c r="F17" i="74"/>
  <c r="I17" i="74" s="1"/>
  <c r="D17" i="74"/>
  <c r="D16" i="74"/>
  <c r="F16" i="74"/>
  <c r="I16" i="74" s="1"/>
  <c r="F15" i="74"/>
  <c r="I15" i="74" s="1"/>
  <c r="D15" i="74"/>
  <c r="D14" i="74"/>
  <c r="F14" i="74"/>
  <c r="I14" i="74" s="1"/>
  <c r="D13" i="74"/>
  <c r="F13" i="74" s="1"/>
  <c r="I13" i="74" s="1"/>
  <c r="D12" i="74"/>
  <c r="F12" i="74"/>
  <c r="I12" i="74" s="1"/>
  <c r="D11" i="74"/>
  <c r="F11" i="74"/>
  <c r="I11" i="74" s="1"/>
  <c r="D10" i="74"/>
  <c r="F10" i="74"/>
  <c r="I10" i="74" s="1"/>
  <c r="D9" i="74"/>
  <c r="F9" i="74"/>
  <c r="I9" i="74" s="1"/>
  <c r="D8" i="74"/>
  <c r="F8" i="74" s="1"/>
  <c r="I8" i="74" s="1"/>
  <c r="D7" i="74"/>
  <c r="F7" i="74"/>
  <c r="I7" i="74" s="1"/>
  <c r="D6" i="74"/>
  <c r="F6" i="74" s="1"/>
  <c r="I6" i="74" s="1"/>
  <c r="F5" i="74"/>
  <c r="I5" i="74" s="1"/>
  <c r="D44" i="59"/>
  <c r="D43" i="59"/>
  <c r="D42" i="59"/>
  <c r="D41" i="59"/>
  <c r="D40" i="59"/>
  <c r="D39" i="59"/>
  <c r="D45" i="59" s="1"/>
  <c r="D34" i="59"/>
  <c r="B34" i="59"/>
  <c r="F34" i="59" s="1"/>
  <c r="I34" i="59" s="1"/>
  <c r="A34" i="59"/>
  <c r="A34" i="74" s="1"/>
  <c r="D33" i="59"/>
  <c r="B33" i="59"/>
  <c r="F33" i="59" s="1"/>
  <c r="I33" i="59" s="1"/>
  <c r="A33" i="59"/>
  <c r="A33" i="74" s="1"/>
  <c r="D32" i="59"/>
  <c r="B32" i="59"/>
  <c r="F32" i="59" s="1"/>
  <c r="I32" i="59" s="1"/>
  <c r="A32" i="59"/>
  <c r="A32" i="74" s="1"/>
  <c r="D31" i="59"/>
  <c r="B31" i="59"/>
  <c r="F31" i="59" s="1"/>
  <c r="I31" i="59" s="1"/>
  <c r="A31" i="59"/>
  <c r="A31" i="74" s="1"/>
  <c r="D30" i="59"/>
  <c r="B30" i="59"/>
  <c r="F30" i="59" s="1"/>
  <c r="I30" i="59" s="1"/>
  <c r="A30" i="59"/>
  <c r="A30" i="74" s="1"/>
  <c r="D29" i="59"/>
  <c r="B29" i="59"/>
  <c r="F29" i="59" s="1"/>
  <c r="I29" i="59" s="1"/>
  <c r="A29" i="59"/>
  <c r="A29" i="74" s="1"/>
  <c r="D28" i="59"/>
  <c r="B28" i="59"/>
  <c r="F28" i="59" s="1"/>
  <c r="I28" i="59" s="1"/>
  <c r="A28" i="59"/>
  <c r="A28" i="74" s="1"/>
  <c r="D27" i="59"/>
  <c r="B27" i="59"/>
  <c r="F27" i="59" s="1"/>
  <c r="I27" i="59" s="1"/>
  <c r="A27" i="59"/>
  <c r="A27" i="74" s="1"/>
  <c r="D26" i="59"/>
  <c r="B26" i="59"/>
  <c r="F26" i="59" s="1"/>
  <c r="I26" i="59" s="1"/>
  <c r="A26" i="59"/>
  <c r="A26" i="74" s="1"/>
  <c r="D25" i="59"/>
  <c r="B25" i="59"/>
  <c r="F25" i="59" s="1"/>
  <c r="I25" i="59" s="1"/>
  <c r="A25" i="59"/>
  <c r="A25" i="74" s="1"/>
  <c r="D24" i="59"/>
  <c r="F24" i="59"/>
  <c r="I24" i="59" s="1"/>
  <c r="B24" i="59"/>
  <c r="A24" i="59"/>
  <c r="A24" i="74" s="1"/>
  <c r="D23" i="59"/>
  <c r="B23" i="59"/>
  <c r="F23" i="59" s="1"/>
  <c r="I23" i="59" s="1"/>
  <c r="A23" i="59"/>
  <c r="A23" i="74" s="1"/>
  <c r="D22" i="59"/>
  <c r="B22" i="59"/>
  <c r="F22" i="59" s="1"/>
  <c r="I22" i="59" s="1"/>
  <c r="A22" i="59"/>
  <c r="A22" i="74" s="1"/>
  <c r="D21" i="59"/>
  <c r="B21" i="59"/>
  <c r="F21" i="59" s="1"/>
  <c r="I21" i="59" s="1"/>
  <c r="A21" i="59"/>
  <c r="A21" i="74" s="1"/>
  <c r="D20" i="59"/>
  <c r="B20" i="59"/>
  <c r="F20" i="59" s="1"/>
  <c r="I20" i="59" s="1"/>
  <c r="A20" i="59"/>
  <c r="A20" i="74" s="1"/>
  <c r="D19" i="59"/>
  <c r="B19" i="59"/>
  <c r="F19" i="59" s="1"/>
  <c r="I19" i="59" s="1"/>
  <c r="A19" i="59"/>
  <c r="A19" i="74" s="1"/>
  <c r="D18" i="59"/>
  <c r="B18" i="59"/>
  <c r="F18" i="59" s="1"/>
  <c r="I18" i="59" s="1"/>
  <c r="A18" i="59"/>
  <c r="A18" i="74" s="1"/>
  <c r="D17" i="59"/>
  <c r="B17" i="59"/>
  <c r="F17" i="59" s="1"/>
  <c r="I17" i="59" s="1"/>
  <c r="A17" i="59"/>
  <c r="A17" i="74" s="1"/>
  <c r="D16" i="59"/>
  <c r="F16" i="59"/>
  <c r="I16" i="59" s="1"/>
  <c r="B16" i="59"/>
  <c r="A16" i="59"/>
  <c r="A16" i="74" s="1"/>
  <c r="D15" i="59"/>
  <c r="B15" i="59"/>
  <c r="F15" i="59" s="1"/>
  <c r="I15" i="59" s="1"/>
  <c r="A15" i="59"/>
  <c r="A15" i="74" s="1"/>
  <c r="D14" i="59"/>
  <c r="B14" i="59"/>
  <c r="F14" i="59" s="1"/>
  <c r="I14" i="59" s="1"/>
  <c r="A14" i="59"/>
  <c r="A14" i="74" s="1"/>
  <c r="D13" i="59"/>
  <c r="B13" i="59"/>
  <c r="F13" i="59" s="1"/>
  <c r="I13" i="59" s="1"/>
  <c r="A13" i="59"/>
  <c r="A13" i="74" s="1"/>
  <c r="D12" i="59"/>
  <c r="B12" i="59"/>
  <c r="F12" i="59" s="1"/>
  <c r="I12" i="59" s="1"/>
  <c r="A12" i="59"/>
  <c r="A12" i="74" s="1"/>
  <c r="D11" i="59"/>
  <c r="B11" i="59"/>
  <c r="F11" i="59" s="1"/>
  <c r="I11" i="59" s="1"/>
  <c r="A11" i="59"/>
  <c r="A11" i="74" s="1"/>
  <c r="D10" i="59"/>
  <c r="B10" i="59"/>
  <c r="F10" i="59" s="1"/>
  <c r="I10" i="59" s="1"/>
  <c r="A10" i="59"/>
  <c r="A10" i="74" s="1"/>
  <c r="D9" i="59"/>
  <c r="B9" i="59"/>
  <c r="F9" i="59" s="1"/>
  <c r="I9" i="59" s="1"/>
  <c r="A9" i="59"/>
  <c r="A9" i="74" s="1"/>
  <c r="D8" i="59"/>
  <c r="B8" i="59"/>
  <c r="F8" i="59" s="1"/>
  <c r="I8" i="59" s="1"/>
  <c r="A8" i="59"/>
  <c r="A8" i="74" s="1"/>
  <c r="D7" i="59"/>
  <c r="B7" i="59"/>
  <c r="F7" i="59" s="1"/>
  <c r="I7" i="59" s="1"/>
  <c r="A7" i="59"/>
  <c r="A7" i="74" s="1"/>
  <c r="D6" i="59"/>
  <c r="B6" i="59"/>
  <c r="F6" i="59" s="1"/>
  <c r="I6" i="59" s="1"/>
  <c r="A6" i="59"/>
  <c r="A6" i="74" s="1"/>
  <c r="B5" i="59"/>
  <c r="F5" i="59" s="1"/>
  <c r="I5" i="59" s="1"/>
  <c r="A5" i="59"/>
  <c r="A5" i="74" s="1"/>
  <c r="B4" i="59"/>
  <c r="D44" i="58"/>
  <c r="D43" i="58"/>
  <c r="D42" i="58"/>
  <c r="D41" i="58"/>
  <c r="D40" i="58"/>
  <c r="D39" i="58"/>
  <c r="D45" i="58" s="1"/>
  <c r="D34" i="58"/>
  <c r="B34" i="58"/>
  <c r="F34" i="58" s="1"/>
  <c r="I34" i="58" s="1"/>
  <c r="A34" i="58"/>
  <c r="D33" i="58"/>
  <c r="B33" i="58"/>
  <c r="F33" i="58" s="1"/>
  <c r="I33" i="58" s="1"/>
  <c r="A33" i="58"/>
  <c r="D32" i="58"/>
  <c r="B32" i="58"/>
  <c r="F32" i="58" s="1"/>
  <c r="I32" i="58" s="1"/>
  <c r="A32" i="58"/>
  <c r="D31" i="58"/>
  <c r="B31" i="58"/>
  <c r="F31" i="58" s="1"/>
  <c r="I31" i="58" s="1"/>
  <c r="A31" i="58"/>
  <c r="D30" i="58"/>
  <c r="F30" i="58"/>
  <c r="I30" i="58" s="1"/>
  <c r="B30" i="58"/>
  <c r="A30" i="58"/>
  <c r="D29" i="58"/>
  <c r="B29" i="58"/>
  <c r="F29" i="58" s="1"/>
  <c r="I29" i="58" s="1"/>
  <c r="A29" i="58"/>
  <c r="D28" i="58"/>
  <c r="B28" i="58"/>
  <c r="F28" i="58" s="1"/>
  <c r="I28" i="58" s="1"/>
  <c r="A28" i="58"/>
  <c r="D27" i="58"/>
  <c r="B27" i="58"/>
  <c r="F27" i="58" s="1"/>
  <c r="I27" i="58" s="1"/>
  <c r="A27" i="58"/>
  <c r="D26" i="58"/>
  <c r="B26" i="58"/>
  <c r="F26" i="58" s="1"/>
  <c r="I26" i="58" s="1"/>
  <c r="A26" i="58"/>
  <c r="D25" i="58"/>
  <c r="F25" i="58"/>
  <c r="I25" i="58" s="1"/>
  <c r="B25" i="58"/>
  <c r="A25" i="58"/>
  <c r="D24" i="58"/>
  <c r="B24" i="58"/>
  <c r="F24" i="58" s="1"/>
  <c r="I24" i="58" s="1"/>
  <c r="A24" i="58"/>
  <c r="D23" i="58"/>
  <c r="B23" i="58"/>
  <c r="F23" i="58" s="1"/>
  <c r="I23" i="58" s="1"/>
  <c r="A23" i="58"/>
  <c r="D22" i="58"/>
  <c r="B22" i="58"/>
  <c r="F22" i="58" s="1"/>
  <c r="I22" i="58" s="1"/>
  <c r="A22" i="58"/>
  <c r="D21" i="58"/>
  <c r="F21" i="58"/>
  <c r="I21" i="58" s="1"/>
  <c r="B21" i="58"/>
  <c r="A21" i="58"/>
  <c r="D20" i="58"/>
  <c r="B20" i="58"/>
  <c r="F20" i="58" s="1"/>
  <c r="I20" i="58" s="1"/>
  <c r="A20" i="58"/>
  <c r="D19" i="58"/>
  <c r="B19" i="58"/>
  <c r="F19" i="58" s="1"/>
  <c r="I19" i="58" s="1"/>
  <c r="A19" i="58"/>
  <c r="D18" i="58"/>
  <c r="B18" i="58"/>
  <c r="F18" i="58" s="1"/>
  <c r="I18" i="58" s="1"/>
  <c r="A18" i="58"/>
  <c r="D17" i="58"/>
  <c r="B17" i="58"/>
  <c r="F17" i="58" s="1"/>
  <c r="I17" i="58" s="1"/>
  <c r="A17" i="58"/>
  <c r="D16" i="58"/>
  <c r="B16" i="58"/>
  <c r="F16" i="58" s="1"/>
  <c r="I16" i="58" s="1"/>
  <c r="A16" i="58"/>
  <c r="D15" i="58"/>
  <c r="B15" i="58"/>
  <c r="F15" i="58" s="1"/>
  <c r="I15" i="58" s="1"/>
  <c r="A15" i="58"/>
  <c r="D14" i="58"/>
  <c r="B14" i="58"/>
  <c r="F14" i="58" s="1"/>
  <c r="I14" i="58" s="1"/>
  <c r="A14" i="58"/>
  <c r="D13" i="58"/>
  <c r="B13" i="58"/>
  <c r="F13" i="58" s="1"/>
  <c r="I13" i="58" s="1"/>
  <c r="A13" i="58"/>
  <c r="D12" i="58"/>
  <c r="B12" i="58"/>
  <c r="F12" i="58" s="1"/>
  <c r="I12" i="58" s="1"/>
  <c r="A12" i="58"/>
  <c r="D11" i="58"/>
  <c r="B11" i="58"/>
  <c r="F11" i="58" s="1"/>
  <c r="I11" i="58" s="1"/>
  <c r="A11" i="58"/>
  <c r="D10" i="58"/>
  <c r="B10" i="58"/>
  <c r="F10" i="58" s="1"/>
  <c r="I10" i="58" s="1"/>
  <c r="A10" i="58"/>
  <c r="D9" i="58"/>
  <c r="B9" i="58"/>
  <c r="F9" i="58" s="1"/>
  <c r="I9" i="58" s="1"/>
  <c r="A9" i="58"/>
  <c r="D8" i="58"/>
  <c r="B8" i="58"/>
  <c r="F8" i="58" s="1"/>
  <c r="I8" i="58" s="1"/>
  <c r="A8" i="58"/>
  <c r="D7" i="58"/>
  <c r="B7" i="58"/>
  <c r="F7" i="58" s="1"/>
  <c r="I7" i="58" s="1"/>
  <c r="A7" i="58"/>
  <c r="D6" i="58"/>
  <c r="B6" i="58"/>
  <c r="F6" i="58" s="1"/>
  <c r="I6" i="58" s="1"/>
  <c r="A6" i="58"/>
  <c r="B5" i="58"/>
  <c r="F5" i="58" s="1"/>
  <c r="I5" i="58" s="1"/>
  <c r="A5" i="58"/>
  <c r="B4" i="58"/>
  <c r="C6" i="76"/>
  <c r="C5" i="76"/>
  <c r="D34" i="51"/>
  <c r="D33" i="51"/>
  <c r="D32" i="51"/>
  <c r="D31" i="51"/>
  <c r="D30" i="51"/>
  <c r="D35" i="51" s="1"/>
  <c r="E26" i="51"/>
  <c r="J21" i="51"/>
  <c r="J20" i="51"/>
  <c r="J19" i="51"/>
  <c r="J18" i="51"/>
  <c r="J22" i="51" s="1"/>
  <c r="D13" i="51"/>
  <c r="D12" i="51"/>
  <c r="D11" i="51"/>
  <c r="D10" i="51"/>
  <c r="D9" i="51"/>
  <c r="D8" i="51"/>
  <c r="D7" i="51"/>
  <c r="D6" i="51"/>
  <c r="D14" i="51" s="1"/>
  <c r="D5" i="51"/>
  <c r="D59" i="57"/>
  <c r="D58" i="57"/>
  <c r="D57" i="57"/>
  <c r="D56" i="57"/>
  <c r="D55" i="57"/>
  <c r="F51" i="57"/>
  <c r="E45" i="70" s="1"/>
  <c r="E46" i="57"/>
  <c r="E45" i="57"/>
  <c r="E47" i="57" s="1"/>
  <c r="E44" i="57"/>
  <c r="D39" i="57"/>
  <c r="D38" i="57"/>
  <c r="D37" i="57"/>
  <c r="D36" i="57"/>
  <c r="D35" i="57"/>
  <c r="H30" i="57"/>
  <c r="H29" i="57"/>
  <c r="H28" i="57"/>
  <c r="J23" i="57"/>
  <c r="J22" i="57"/>
  <c r="J21" i="57"/>
  <c r="J20" i="57"/>
  <c r="J24" i="57" s="1"/>
  <c r="D14" i="57"/>
  <c r="D13" i="57"/>
  <c r="D12" i="57"/>
  <c r="D11" i="57"/>
  <c r="D5" i="57"/>
  <c r="E25" i="83"/>
  <c r="D25" i="83"/>
  <c r="C25" i="83"/>
  <c r="E22" i="83"/>
  <c r="D22" i="83"/>
  <c r="C22" i="83"/>
  <c r="E21" i="83"/>
  <c r="D21" i="83"/>
  <c r="C21" i="83"/>
  <c r="E20" i="83"/>
  <c r="D20" i="83"/>
  <c r="C20" i="83"/>
  <c r="E18" i="83"/>
  <c r="D18" i="83"/>
  <c r="C18" i="83"/>
  <c r="C17" i="83"/>
  <c r="C16" i="83"/>
  <c r="E47" i="70"/>
  <c r="E36" i="70"/>
  <c r="B15" i="84"/>
  <c r="B13" i="84"/>
  <c r="B12" i="84"/>
  <c r="D23" i="77"/>
  <c r="D22" i="77"/>
  <c r="C22" i="77"/>
  <c r="D21" i="77"/>
  <c r="D20" i="77"/>
  <c r="D19" i="77"/>
  <c r="C19" i="77"/>
  <c r="D18" i="77"/>
  <c r="C18" i="77"/>
  <c r="D17" i="77"/>
  <c r="C17" i="77"/>
  <c r="D16" i="77"/>
  <c r="D15" i="77"/>
  <c r="C15" i="77"/>
  <c r="D12" i="77"/>
  <c r="D11" i="77"/>
  <c r="D9" i="77"/>
  <c r="D8" i="77"/>
  <c r="E102" i="48"/>
  <c r="E101" i="48"/>
  <c r="E100" i="48"/>
  <c r="E99" i="48"/>
  <c r="E98" i="48"/>
  <c r="E97" i="48"/>
  <c r="E96" i="48"/>
  <c r="E95" i="48"/>
  <c r="E94" i="48"/>
  <c r="E93" i="48"/>
  <c r="E92" i="48"/>
  <c r="E91" i="48"/>
  <c r="E90" i="48"/>
  <c r="E89" i="48"/>
  <c r="E88" i="48"/>
  <c r="E87" i="48"/>
  <c r="E86" i="48"/>
  <c r="E85" i="48"/>
  <c r="E84" i="48"/>
  <c r="E83" i="48"/>
  <c r="E82" i="48"/>
  <c r="E81" i="48"/>
  <c r="E80" i="48"/>
  <c r="E79" i="48"/>
  <c r="E78" i="48"/>
  <c r="E77" i="48"/>
  <c r="E76" i="48"/>
  <c r="E75" i="48"/>
  <c r="E74" i="48"/>
  <c r="E73" i="48"/>
  <c r="E67" i="48"/>
  <c r="E66" i="48"/>
  <c r="E65" i="48"/>
  <c r="E64" i="48"/>
  <c r="E63" i="48"/>
  <c r="E62" i="48"/>
  <c r="E61" i="48"/>
  <c r="E60" i="48"/>
  <c r="E59" i="48"/>
  <c r="E58" i="48"/>
  <c r="E57" i="48"/>
  <c r="E56" i="48"/>
  <c r="E55" i="48"/>
  <c r="E54" i="48"/>
  <c r="E53" i="48"/>
  <c r="E52" i="48"/>
  <c r="E51" i="48"/>
  <c r="E50" i="48"/>
  <c r="E49" i="48"/>
  <c r="E48" i="48"/>
  <c r="E47" i="48"/>
  <c r="E46" i="48"/>
  <c r="E45" i="48"/>
  <c r="E44" i="48"/>
  <c r="E43" i="48"/>
  <c r="E42" i="48"/>
  <c r="E41" i="48"/>
  <c r="E40" i="48"/>
  <c r="E39" i="48"/>
  <c r="E38" i="48"/>
  <c r="E32" i="48"/>
  <c r="F32" i="48" s="1"/>
  <c r="F31" i="48"/>
  <c r="E31" i="48"/>
  <c r="F30" i="48"/>
  <c r="E30" i="48"/>
  <c r="E29" i="48"/>
  <c r="F29" i="48" s="1"/>
  <c r="E28" i="48"/>
  <c r="F28" i="48" s="1"/>
  <c r="F27" i="48"/>
  <c r="E27" i="48"/>
  <c r="F26" i="48"/>
  <c r="E26" i="48"/>
  <c r="E25" i="48"/>
  <c r="F25" i="48" s="1"/>
  <c r="E24" i="48"/>
  <c r="F24" i="48" s="1"/>
  <c r="E20" i="48"/>
  <c r="E19" i="48"/>
  <c r="E18" i="48"/>
  <c r="E16" i="48"/>
  <c r="E14" i="48"/>
  <c r="E12" i="48"/>
  <c r="E10" i="48"/>
  <c r="E9" i="48"/>
  <c r="E8" i="48"/>
  <c r="B92" i="68" l="1"/>
  <c r="D92" i="68" s="1"/>
  <c r="D91" i="68"/>
  <c r="D93" i="68" s="1"/>
  <c r="D94" i="68" s="1"/>
  <c r="D96" i="68" s="1"/>
  <c r="B103" i="68" s="1"/>
  <c r="B104" i="68" s="1"/>
  <c r="K10" i="68"/>
  <c r="K6" i="68"/>
  <c r="J6" i="68"/>
  <c r="J11" i="68" s="1"/>
  <c r="F8" i="68"/>
  <c r="K8" i="68" s="1"/>
  <c r="J72" i="68"/>
  <c r="F5" i="68"/>
  <c r="F7" i="68"/>
  <c r="H7" i="68"/>
  <c r="H11" i="68" s="1"/>
  <c r="C55" i="68"/>
  <c r="D55" i="68" s="1"/>
  <c r="D57" i="68" s="1"/>
  <c r="D59" i="68" s="1"/>
  <c r="D51" i="66"/>
  <c r="D38" i="64"/>
  <c r="D32" i="79"/>
  <c r="I35" i="74"/>
  <c r="D47" i="74" s="1"/>
  <c r="D15" i="83" s="1"/>
  <c r="E15" i="83" s="1"/>
  <c r="I35" i="59"/>
  <c r="D47" i="59" s="1"/>
  <c r="I35" i="58"/>
  <c r="D47" i="58" s="1"/>
  <c r="E37" i="51"/>
  <c r="D40" i="57"/>
  <c r="D60" i="57"/>
  <c r="H31" i="57"/>
  <c r="D16" i="57"/>
  <c r="E32" i="70" l="1"/>
  <c r="E49" i="70" s="1"/>
  <c r="K7" i="68"/>
  <c r="K5" i="68"/>
  <c r="K11" i="68" s="1"/>
  <c r="D23" i="68" s="1"/>
  <c r="D137" i="68" s="1"/>
  <c r="F11" i="68"/>
  <c r="C24" i="83"/>
  <c r="D24" i="83" s="1"/>
  <c r="E24" i="83" s="1"/>
  <c r="C21" i="77"/>
  <c r="C20" i="77"/>
  <c r="C23" i="83"/>
  <c r="D23" i="83" s="1"/>
  <c r="E23" i="83" s="1"/>
  <c r="B11" i="84"/>
  <c r="C16" i="77"/>
  <c r="C19" i="83"/>
  <c r="D19" i="83" s="1"/>
  <c r="E19" i="83" s="1"/>
  <c r="C12" i="77"/>
  <c r="B6" i="76"/>
  <c r="B10" i="84"/>
  <c r="C15" i="83"/>
  <c r="C14" i="83"/>
  <c r="B9" i="84"/>
  <c r="C11" i="77"/>
  <c r="B5" i="76"/>
  <c r="C9" i="77"/>
  <c r="C12" i="83"/>
  <c r="D12" i="83" s="1"/>
  <c r="E12" i="83" s="1"/>
  <c r="D63" i="57"/>
  <c r="B8" i="84" s="1"/>
  <c r="C11" i="83" l="1"/>
  <c r="D11" i="83" s="1"/>
  <c r="C8" i="77"/>
  <c r="C26" i="83"/>
  <c r="D26" i="83" s="1"/>
  <c r="E26" i="83" s="1"/>
  <c r="C23" i="77"/>
  <c r="C10" i="77"/>
  <c r="B22" i="84"/>
  <c r="B4" i="76"/>
  <c r="C13" i="83"/>
  <c r="D13" i="83" s="1"/>
  <c r="E13" i="83" s="1"/>
  <c r="D14" i="83"/>
  <c r="E14" i="83" s="1"/>
  <c r="C25" i="77" l="1"/>
  <c r="C28" i="83"/>
  <c r="E11" i="83"/>
  <c r="E28" i="83" s="1"/>
  <c r="D28"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 Flores</author>
  </authors>
  <commentList>
    <comment ref="D37" authorId="0" shapeId="0" xr:uid="{053EBFEE-94D0-42E7-97E8-603EA0691A1E}">
      <text>
        <r>
          <rPr>
            <b/>
            <sz val="9"/>
            <color indexed="81"/>
            <rFont val="Tahoma"/>
            <family val="2"/>
          </rPr>
          <t>Use NNS 2015 Regional Data for Nutritionally-at-Risk Pregnant Women</t>
        </r>
        <r>
          <rPr>
            <sz val="9"/>
            <color indexed="81"/>
            <rFont val="Tahoma"/>
            <family val="2"/>
          </rPr>
          <t xml:space="preserve">
</t>
        </r>
      </text>
    </comment>
  </commentList>
</comments>
</file>

<file path=xl/sharedStrings.xml><?xml version="1.0" encoding="utf-8"?>
<sst xmlns="http://schemas.openxmlformats.org/spreadsheetml/2006/main" count="1291" uniqueCount="774">
  <si>
    <t>EXPLANATORY NOTE</t>
  </si>
  <si>
    <t>Templates for Budget Estimates, including Explanatory Notes</t>
  </si>
  <si>
    <t>INTRODUCTION TO THE COST ESTIMATE WORKBOOK</t>
  </si>
  <si>
    <t>No. of Batch/es</t>
  </si>
  <si>
    <t>OUTCOMES</t>
  </si>
  <si>
    <t>Form of Malnutrition</t>
  </si>
  <si>
    <t>Source of Data and Year</t>
  </si>
  <si>
    <t>Total Population of the Age / Physiological Group</t>
  </si>
  <si>
    <t>Prevalence (%)</t>
  </si>
  <si>
    <t>Equivalent Number</t>
  </si>
  <si>
    <r>
      <t xml:space="preserve">Children age 0-5 years </t>
    </r>
    <r>
      <rPr>
        <b/>
        <sz val="8"/>
        <color theme="1"/>
        <rFont val="Calibri"/>
        <family val="2"/>
        <scheme val="minor"/>
      </rPr>
      <t>(cut-off levels on public health significance based on de Onis, 2018)</t>
    </r>
  </si>
  <si>
    <t>Stunting (low height-for-age)</t>
  </si>
  <si>
    <t>Wasting (low weight-for-height)</t>
  </si>
  <si>
    <t>Overweight and Obesity (high weight-for-height)</t>
  </si>
  <si>
    <t>Infants</t>
  </si>
  <si>
    <t>Low birthweight (&lt;2,500 grams)</t>
  </si>
  <si>
    <t>Pregnant women</t>
  </si>
  <si>
    <t>Nutritionally-at-risk</t>
  </si>
  <si>
    <t>Lactating women</t>
  </si>
  <si>
    <t>Chronic Energy Deficiency</t>
  </si>
  <si>
    <t>School children</t>
  </si>
  <si>
    <t>SERVICES AND CARE DURING THE FIRST 1000 DAYS</t>
  </si>
  <si>
    <t>Service Indicator</t>
  </si>
  <si>
    <t>Coverage (%)</t>
  </si>
  <si>
    <t>Number of Target Population</t>
  </si>
  <si>
    <t>Equivalent no. of target population covered</t>
  </si>
  <si>
    <t>Remaining population to be covered</t>
  </si>
  <si>
    <t>Percent of mothers with on time (1st trimester) first prenatal check-up during their last/current pregnancy</t>
  </si>
  <si>
    <t>Proportion of pregnant women with four or more prenatal visits ( percent)</t>
  </si>
  <si>
    <t xml:space="preserve">Proportion of pregnant women given complete iron with folic acid supplements </t>
  </si>
  <si>
    <t xml:space="preserve">Proportion of pregnant women with directly observable consumption of IFA </t>
  </si>
  <si>
    <t xml:space="preserve">Percentage of women receiving two or more tetanus toxoid injections during last pregnancy </t>
  </si>
  <si>
    <t>Percentage of births delivered in a health facility</t>
  </si>
  <si>
    <t>Percent of infants 0-5 months old who are exclusively breastfed</t>
  </si>
  <si>
    <t xml:space="preserve">Percent of infants age 6-11 months who were given complementary food at 6 months with continuing breastfeeding </t>
  </si>
  <si>
    <t xml:space="preserve">Percent of infants age 12-23 months who were given complementary food at 6 months with continuing breastfeeding </t>
  </si>
  <si>
    <t>Prevalence thresholds for stunting, wasting and overweight in children under 5 years</t>
  </si>
  <si>
    <t>Indicator</t>
  </si>
  <si>
    <t>Prevalence cut-off values for public health significance</t>
  </si>
  <si>
    <t>Stunting</t>
  </si>
  <si>
    <t>&lt;2.5%: very low</t>
  </si>
  <si>
    <t>2.5 to &lt;10%: low</t>
  </si>
  <si>
    <t>10 to &lt;20%: medium</t>
  </si>
  <si>
    <t>20 to &lt;30%: high</t>
  </si>
  <si>
    <t>≥30%: very high</t>
  </si>
  <si>
    <t>Wasting</t>
  </si>
  <si>
    <t>2.5 to &lt;5%: low</t>
  </si>
  <si>
    <t>5 to &lt;10%: medium</t>
  </si>
  <si>
    <t>10 to &lt;15%: high</t>
  </si>
  <si>
    <t>≥15%: very high</t>
  </si>
  <si>
    <t>Overweight</t>
  </si>
  <si>
    <t>Source: de Onis et al. (2018).</t>
  </si>
  <si>
    <t xml:space="preserve">Nutrition Situation </t>
  </si>
  <si>
    <t>Integrated Management of Acute Malnutrition</t>
  </si>
  <si>
    <t>Policy development for food and nutrition</t>
  </si>
  <si>
    <t xml:space="preserve">Mobilization of Local Government Units for Delivery of Nutritional  Outcomes </t>
  </si>
  <si>
    <t>Cost Estimate Workbook 2018</t>
  </si>
  <si>
    <t>Cost Estimate Workbook 2019</t>
  </si>
  <si>
    <t>Feature</t>
  </si>
  <si>
    <t>Programs, projects and activities in the template</t>
  </si>
  <si>
    <t xml:space="preserve">29 project templates </t>
  </si>
  <si>
    <t>Number of project template sheets</t>
  </si>
  <si>
    <t>Project cost estimation using target population</t>
  </si>
  <si>
    <t xml:space="preserve">Number of target population manually entered in appropriate project templates to derive automatic estimation of project costs using built-in formula </t>
  </si>
  <si>
    <t xml:space="preserve">Forward estimates of project costs </t>
  </si>
  <si>
    <t xml:space="preserve">Forward estimates for years 2020-2022 based on project cost estimates in 2019 with percent increments determined by the user </t>
  </si>
  <si>
    <t>Funding of project costs</t>
  </si>
  <si>
    <t xml:space="preserve">2. Key updates in this Cost Estimate Workbook 2019 from the 2018 version are described below: </t>
  </si>
  <si>
    <t xml:space="preserve">4. Technical features of the Cost Estimate Workbook 2018 remain the same as in the updated Cost Estimate Workbook 2019.  These features are described below. </t>
  </si>
  <si>
    <t>Determined based on activities enumerated in Draft Joint DOH-DILG Memorandum Circular  supporting the local implementation of PPAN 2017-2022</t>
  </si>
  <si>
    <t>Identifies the source/s of funds of the major program components/activities.  The source/s of funds are identified in the SUMMARY COST</t>
  </si>
  <si>
    <t>The List of Project Templates indicates the title of the template for each nutrition project to serve as your guide in navigating the workbook. Each template corresponds to a particular sheet number in this Excel-based workbook.</t>
  </si>
  <si>
    <t>Project Number</t>
  </si>
  <si>
    <t>Project Title</t>
  </si>
  <si>
    <t>Sheet Name</t>
  </si>
  <si>
    <t>1.</t>
  </si>
  <si>
    <t>2.</t>
  </si>
  <si>
    <t>3.</t>
  </si>
  <si>
    <t>3.1.</t>
  </si>
  <si>
    <t>3.2.</t>
  </si>
  <si>
    <t>4.</t>
  </si>
  <si>
    <t>5.</t>
  </si>
  <si>
    <t>LIST OF PROJECT COST TEMPLATES</t>
  </si>
  <si>
    <t>Estimated Cost (PhP)</t>
  </si>
  <si>
    <t xml:space="preserve">* Template 1.1. computes </t>
  </si>
  <si>
    <t>* The LGU person needs to fill-up the gray-colored cells.  The total cost estimate for the relevant actions to Project 1.1. will automatically be computed using inputs in the gray-colored cells, and will reflect in the red box in CK, R7 and CK, R11. A total cost estimate for this template will automatically appear in the red block cell in CK, R5.</t>
  </si>
  <si>
    <t xml:space="preserve">Cost of relevant meetings for ITC/OTC </t>
  </si>
  <si>
    <t>Orientation / meetings to improve SAM and MAM case finding</t>
  </si>
  <si>
    <t>Meeting on improving management of supplies and logistics for SAM and MAM commodities</t>
  </si>
  <si>
    <t>Meeting on establishing and linking complementary food plants for improved supplies</t>
  </si>
  <si>
    <t>Meetings</t>
  </si>
  <si>
    <t>Number of pax</t>
  </si>
  <si>
    <t>Cost of meals/snacks per pax (PhP)</t>
  </si>
  <si>
    <t>Total Cost (PhP)</t>
  </si>
  <si>
    <t>Activity</t>
  </si>
  <si>
    <t>Total Cost Estimate (PhP)</t>
  </si>
  <si>
    <t>Fund Source (NGA-mandated and other sectoral/thematic plans)</t>
  </si>
  <si>
    <t>NGA-MANDATED PLANS</t>
  </si>
  <si>
    <t xml:space="preserve">Action Plan for the Protection of Children
</t>
  </si>
  <si>
    <t xml:space="preserve">Aquatics and Fisheries Management Plan
</t>
  </si>
  <si>
    <t xml:space="preserve">Annual Culture and the Arts Plan
</t>
  </si>
  <si>
    <t xml:space="preserve">Anti-Poverty Reduction Plan
</t>
  </si>
  <si>
    <t xml:space="preserve">Local Coconut Development Plan
</t>
  </si>
  <si>
    <t xml:space="preserve">Local Disaster Risk Reduction Management Plan
</t>
  </si>
  <si>
    <t xml:space="preserve">Food Security Plan
</t>
  </si>
  <si>
    <t xml:space="preserve">Forest Management Plan
</t>
  </si>
  <si>
    <t xml:space="preserve">Gender and Development Plan
</t>
  </si>
  <si>
    <t xml:space="preserve">Integrated Area Community Public Safety Plan
</t>
  </si>
  <si>
    <t xml:space="preserve">Local Entrepreneurship Development Plan
</t>
  </si>
  <si>
    <t xml:space="preserve">Sustainable Area Development Plan
</t>
  </si>
  <si>
    <t xml:space="preserve">Local Tourism Plan
</t>
  </si>
  <si>
    <t xml:space="preserve">Small and Medium Enterprise Development Plan
</t>
  </si>
  <si>
    <t xml:space="preserve">Strategic Agriculture and Fisheries Development Zones Plan
</t>
  </si>
  <si>
    <t xml:space="preserve">Solid Waste Management Plan
</t>
  </si>
  <si>
    <t xml:space="preserve">Watershed Management Plan
</t>
  </si>
  <si>
    <t xml:space="preserve">Ancestral Domain Sustainable Development and Protection Plan
</t>
  </si>
  <si>
    <t xml:space="preserve">Plan for Persons with Disabilities </t>
  </si>
  <si>
    <t xml:space="preserve">Forest Land Use Plan
</t>
  </si>
  <si>
    <t xml:space="preserve">Local Climate Change Action Plan
</t>
  </si>
  <si>
    <t xml:space="preserve">Peace and Order Public Safety Plan
</t>
  </si>
  <si>
    <t>OTHER SECTORAL / THEMATIC PLANS</t>
  </si>
  <si>
    <t xml:space="preserve">Nutrition Action Plan
</t>
  </si>
  <si>
    <t xml:space="preserve">Information and Communications Technology Plan
</t>
  </si>
  <si>
    <t xml:space="preserve">Plan for the Elderly
</t>
  </si>
  <si>
    <t xml:space="preserve">Local Shelter Plan
</t>
  </si>
  <si>
    <t xml:space="preserve">Plan for Health and Family Planning
</t>
  </si>
  <si>
    <t xml:space="preserve">Coastal Management Plan
</t>
  </si>
  <si>
    <t>Information Strategic and Management Plan</t>
  </si>
  <si>
    <t xml:space="preserve">People’s Plan
</t>
  </si>
  <si>
    <t xml:space="preserve">Business Plan / Strategy
</t>
  </si>
  <si>
    <t xml:space="preserve">Capacity development Agenda / HRMD Plan
</t>
  </si>
  <si>
    <t xml:space="preserve">Transportation Management Plan
</t>
  </si>
  <si>
    <t>SHORT TITLE</t>
  </si>
  <si>
    <t>PHFP</t>
  </si>
  <si>
    <t>TOTAL COSTS (PhP)</t>
  </si>
  <si>
    <t>DISTRIBUTION OF PROJECT COSTS TO NGA-MANDATED AND OTHER SECTORAL / THEMATIC PLANS</t>
  </si>
  <si>
    <t>NGA-MANDATED AND OTHER SECTORAL/THEMATIC PLANS</t>
  </si>
  <si>
    <t>Fund Source (NGA-mandated/sectoral/thematic plans)</t>
  </si>
  <si>
    <t xml:space="preserve">No. of months </t>
  </si>
  <si>
    <t>Fund Sources 
(NGA-mandated/sectoral/thematic plans)</t>
  </si>
  <si>
    <t>No. of pax per batch</t>
  </si>
  <si>
    <t>Meeting for monitoring and evaluation of trainings and planning for adjustments and scaling up</t>
  </si>
  <si>
    <t>Unit Cost (PhP)</t>
  </si>
  <si>
    <t>No. of units</t>
  </si>
  <si>
    <t>Consultative/coordination meetings among relevant sectors and agencies on establishing the coordination and monitoring mechanism for IMAM</t>
  </si>
  <si>
    <t>Monitoring visits and supportive supervision for remedial measures</t>
  </si>
  <si>
    <t xml:space="preserve">End of period program/project evaluation in 2022, including assessments for expansion and scaling up </t>
  </si>
  <si>
    <t>Cost of Meals per pax for the entire training (PhP)</t>
  </si>
  <si>
    <t>Cost of Board and Lodging per pax (PhP)</t>
  </si>
  <si>
    <t>Transport expenses per pax (PhP)</t>
  </si>
  <si>
    <t>Cost of materials and supplies per pax (PhP)</t>
  </si>
  <si>
    <t>Honorarium and meals/snacks per resource person (PhP)</t>
  </si>
  <si>
    <t>Fund Source (NGA-mandated/sectoral/ thematic plans)</t>
  </si>
  <si>
    <t xml:space="preserve">Strengthening structures for coordination and monitoring of IMAM </t>
  </si>
  <si>
    <t>No. of IMAM focal person / staff required</t>
  </si>
  <si>
    <t>Allowance / Salary per month (PhP)</t>
  </si>
  <si>
    <t>No. of Resource Person/s per batch of training</t>
  </si>
  <si>
    <t xml:space="preserve">Consultative and coordination meetings among relevant sectors and agencies </t>
  </si>
  <si>
    <t>Social preparation activities (identify: ______________________________________________________________________________)</t>
  </si>
  <si>
    <t>Monitoring visits and supportive supervision for remedial actions</t>
  </si>
  <si>
    <t>INTEGRATING NUTRITION IN PDPFP / CDP / LDIP</t>
  </si>
  <si>
    <t>Capacity building of program implementers, service providers and local nutrition committees on F1K and its program implications</t>
  </si>
  <si>
    <t>Supplies</t>
  </si>
  <si>
    <t>Item</t>
  </si>
  <si>
    <t>Other item: ___________________</t>
  </si>
  <si>
    <t>Meals for particpants in the workshop on assessment and improvement of the supply chain management system</t>
  </si>
  <si>
    <t>Cost of assessment and improvement of the supply chain management system (PhP)</t>
  </si>
  <si>
    <t>Consultative and coordination meetings to integrate results of the review of LGU compliance on F1K standards, and improvement of the supply chain management system in the RHU and agency plans and operations</t>
  </si>
  <si>
    <t>Monitoring visits and supportive supervision for remedial actions and adjustments</t>
  </si>
  <si>
    <t>Cost of major activities related to the strengthening of service delivery system for F1K (PhP)</t>
  </si>
  <si>
    <t>Cost of major activities on coordination and monitoring for Promotion of maternal nutrition and IYCF</t>
  </si>
  <si>
    <t>Meetings / workshops with program managers, partners and barangay heads to strengthen the maternal nutrition, IYCF and overall F1K components of PES, FDS, ERPAT and other parent education sessions</t>
  </si>
  <si>
    <t>Capacity building on maternal nutrition and IYCF</t>
  </si>
  <si>
    <t xml:space="preserve">Capacity building activity 2: 
Training health, non-health personnel and BF/IYCF support groups and peer counsellors </t>
  </si>
  <si>
    <t>Development and operationalization of the IYCF monitoring system</t>
  </si>
  <si>
    <t>No. of months</t>
  </si>
  <si>
    <t>Total Cost</t>
  </si>
  <si>
    <t>Activity: __________________________</t>
  </si>
  <si>
    <t>Total Cost (PHP)</t>
  </si>
  <si>
    <t>Cost of capacity building activities on maternal nutrition and IYCF (PhP)</t>
  </si>
  <si>
    <t>Activities and Cost items</t>
  </si>
  <si>
    <t>Establishment and maintenance of complementary/supplementary food plant supported by a product marketing plan</t>
  </si>
  <si>
    <t>Social preparation activities for the establishment of complementary/supplementary food plants</t>
  </si>
  <si>
    <t>Joint development of product marketing plan to support the complementary/supplementary food plants</t>
  </si>
  <si>
    <t>Operating expenses, pls specify: _______________________</t>
  </si>
  <si>
    <t>Costs for the establishment and maintenance of complementary/supplementary food plant supported by a product marketing plan (PhP)</t>
  </si>
  <si>
    <t>Capacity building activity 4: 
_________________</t>
  </si>
  <si>
    <t>Sharing sessions among IYCF peer counselors</t>
  </si>
  <si>
    <t>Monitoring and supportive supervision visits for adjustments in the project</t>
  </si>
  <si>
    <t>Nutrition education classes using Idol ko si Nanay or other similar module, including participatory cooking demonstration and recipe trials</t>
  </si>
  <si>
    <t>No. of classes/activities per year</t>
  </si>
  <si>
    <t>No. of participants per class/activity</t>
  </si>
  <si>
    <t>No. of speakers and resource person per class/activity</t>
  </si>
  <si>
    <t>Meals and incentives per resource person (PhP)</t>
  </si>
  <si>
    <t>Cost of meals and snacks per person (PhP)</t>
  </si>
  <si>
    <t>Supplies and materials per participant (PhP)</t>
  </si>
  <si>
    <t>No. of Copies</t>
  </si>
  <si>
    <t>No. of Lactation Stations</t>
  </si>
  <si>
    <t>Capital Outlay</t>
  </si>
  <si>
    <t>Annual Operational Expenses</t>
  </si>
  <si>
    <t>Other expense items</t>
  </si>
  <si>
    <t>Reproduction and distribution of relevant information and education materials</t>
  </si>
  <si>
    <t>Materials</t>
  </si>
  <si>
    <t>Cost per Copy (PhP)</t>
  </si>
  <si>
    <t>Distribution cost per copy (PhP)</t>
  </si>
  <si>
    <t>Material 1: _______________________</t>
  </si>
  <si>
    <t>Material 2: _______________________</t>
  </si>
  <si>
    <t>Material 3: _______________________</t>
  </si>
  <si>
    <t>Cost of reproduction and distribution of relevant information and education materials</t>
  </si>
  <si>
    <t>No. of days of dietary supplementation for pregnant women</t>
  </si>
  <si>
    <t>Estimated population of pregnant women</t>
  </si>
  <si>
    <t>Cost of Dietary supplementation per pregnant woman per day (PhP)</t>
  </si>
  <si>
    <t>Social preparation activities, including project orientation among LNC members, securing support from partners and priority areas</t>
  </si>
  <si>
    <t>Meetings for coordination, monitoring and supportive supervision to identify gaps and points for adjustments</t>
  </si>
  <si>
    <t>Cost of major activities related to dietary supplementation for pregnant women (PhP)</t>
  </si>
  <si>
    <t>Cost of major activities related to dietary supplementation for children 6-23 months</t>
  </si>
  <si>
    <t>Estimated population of children 6-23 months</t>
  </si>
  <si>
    <t>Cost of major activities related to dietary supplementation for children 6-23 months (PhP)</t>
  </si>
  <si>
    <t>Cost of Meals per pax for the entire orientation (PhP)</t>
  </si>
  <si>
    <t>No. of Resource Person/s per batch of orientation</t>
  </si>
  <si>
    <t xml:space="preserve">Periodic presentation and dissemination of information generated from the F1K information system, used for decision-making </t>
  </si>
  <si>
    <t>Cost of major activities on nutrition-sensitive programming</t>
  </si>
  <si>
    <t>Please enumerate potential sectoral/development projects that can be tweaked to become nutrition-sensitive</t>
  </si>
  <si>
    <t>No. of sectoral/ development projects that can be tweaked to become nutrition-sensitive</t>
  </si>
  <si>
    <t>6.</t>
  </si>
  <si>
    <t>7.</t>
  </si>
  <si>
    <t>8.</t>
  </si>
  <si>
    <t>9.</t>
  </si>
  <si>
    <t>10.</t>
  </si>
  <si>
    <t>Meetings for consultation, planning of tweaking strategies, identification of targets, and forging agreements for nutrition-sensitive tweaking of sectoral/development projects</t>
  </si>
  <si>
    <t>Orientation of project implementors and target participants on nutrition-sensitive tweaking of sectoral/development projects</t>
  </si>
  <si>
    <t xml:space="preserve">Cost for development, reproduction of nutrition information and education materials </t>
  </si>
  <si>
    <t>Monitoring and supportive supervision visits to identify gaps and areas for adjustments</t>
  </si>
  <si>
    <t>Cost of major activities on nutrition-sensitive programming (PhP)</t>
  </si>
  <si>
    <t>Nutrition education classes among program participants of nutrition-sensitive projects</t>
  </si>
  <si>
    <t>No. of Batch/es for all nutrition-sensitive projects</t>
  </si>
  <si>
    <t>Nutrition education classes (focused on F1K and proper meal management)</t>
  </si>
  <si>
    <t xml:space="preserve">Capacity building and management of nutrition/F1K champions as LGU mobilizers </t>
  </si>
  <si>
    <t xml:space="preserve">Advocacy/interface activities with LCEs and nutrition teams </t>
  </si>
  <si>
    <t xml:space="preserve">No. of Batch/es </t>
  </si>
  <si>
    <t xml:space="preserve">Nutrition leadership and governance training programs including learning exchange with performing barangays on nutrition/F1K </t>
  </si>
  <si>
    <t>Additional activity, if any: _______________________</t>
  </si>
  <si>
    <t>Capacity building activities for LGU mobilization</t>
  </si>
  <si>
    <t>Cost of capacity building activities for LGU mobilization (PhP)</t>
  </si>
  <si>
    <t>Incentives and Awards for performing constituent LGUs and innovations including awards for best performance in FIK programming and results</t>
  </si>
  <si>
    <t>Award 1: __________________________</t>
  </si>
  <si>
    <t>Award 2: __________________________</t>
  </si>
  <si>
    <t>Award 3: __________________________</t>
  </si>
  <si>
    <t>Cost of Preparatory Activities (PhP)</t>
  </si>
  <si>
    <t>Cost of Validation and Deliberation (PhP)</t>
  </si>
  <si>
    <t>Cost of Prizes and Incentives (PhP)</t>
  </si>
  <si>
    <t>Cost of Awarding Ceremony (PhP)</t>
  </si>
  <si>
    <t>Cost of incentives and awards for performing constituent LGUs and innovations including awards for best performance in FIK programming and results (PhP)</t>
  </si>
  <si>
    <t>Workshop/meeting to review existing policies, legislations, and other policy guidelines relevant to food and nutrition, and identify gaps and required policies to strengthen LGU support and implementation of F1K programs</t>
  </si>
  <si>
    <t>Inter-agency meetings for joint development of policy briefs and proposals in support of F1K and nutrition</t>
  </si>
  <si>
    <t>Advocacy workshops/meetings for/with Sangguniang Bayan members and staff</t>
  </si>
  <si>
    <t>Cost of major activities on mobilization of local government units for delivery of nutrition outcomes</t>
  </si>
  <si>
    <t>Cost of major activities on mobilization of local government units for delivery of nutrition outcomes (PhP)</t>
  </si>
  <si>
    <t>Cost of major activities on policy development on food and nutrition</t>
  </si>
  <si>
    <t>Cost of major activities on policy development on food and nutrition (PhP)</t>
  </si>
  <si>
    <t>Monitoring, project Implementation review and documentation of lessons learned and good practices, identification of gaps and way forward</t>
  </si>
  <si>
    <t>Capacity building activities among key players on policy development for food and nutrition</t>
  </si>
  <si>
    <t>Capacity building activity 1: _______________________________________</t>
  </si>
  <si>
    <t>Capacity building activity 2: _______________________________________</t>
  </si>
  <si>
    <t>Capacity building activity 3: _______________________________________</t>
  </si>
  <si>
    <t>Cost of capacity building activities among key players on policy development for food and nutrition (PhP)</t>
  </si>
  <si>
    <t>PERSONNEL SERVICES (PS)</t>
  </si>
  <si>
    <t>Local Nutrition Action Officer (Full time) OR</t>
  </si>
  <si>
    <t>Local Nutrition Action Officer (Designated)</t>
  </si>
  <si>
    <t>Local Nutrition Coordinator</t>
  </si>
  <si>
    <t>Technical Staff</t>
  </si>
  <si>
    <t>Admin Aide</t>
  </si>
  <si>
    <t>Driver</t>
  </si>
  <si>
    <t xml:space="preserve">Travels (transportation and DSA/per diem) </t>
  </si>
  <si>
    <t>Staff Development</t>
  </si>
  <si>
    <t>Fixtures</t>
  </si>
  <si>
    <t>Conduct of out-patient and post treatment monitoring visits by BNS</t>
  </si>
  <si>
    <t>Conduct of out-patient and post treatment monitoring visits by Midwives</t>
  </si>
  <si>
    <t>Conduct of out-patient and post treatment monitoring visits by BHW</t>
  </si>
  <si>
    <t>BNS meetings</t>
  </si>
  <si>
    <t>No. of Units</t>
  </si>
  <si>
    <t>Number of days</t>
  </si>
  <si>
    <t>No. of WYD Kits required</t>
  </si>
  <si>
    <t>No. of WYD Kits to be procured
by the LGU</t>
  </si>
  <si>
    <t>Procurement of WYD Kits</t>
  </si>
  <si>
    <t>Regular Testing of Salt in Market and Stores; Certification and Signage</t>
  </si>
  <si>
    <t>No. of batches</t>
  </si>
  <si>
    <t>No. of trips</t>
  </si>
  <si>
    <t>Production of Tarpaulin for Strategic Public Areas</t>
  </si>
  <si>
    <t>Nutrition Cluster Coordination Meetings</t>
  </si>
  <si>
    <t>No. of Nutrition
Cluster Vest</t>
  </si>
  <si>
    <t>Procurement of Nutrition Cluster vests for responders or assessors</t>
  </si>
  <si>
    <t>Utilities (water, electricity, telephone, communication)</t>
  </si>
  <si>
    <t>Local Nutrition Office with full-time nutrition action officer and/or staff</t>
  </si>
  <si>
    <t>No. of Existing Personnel</t>
  </si>
  <si>
    <t>Total No. of Personnel</t>
  </si>
  <si>
    <t>Monthly Salary per personnel (PhP)</t>
  </si>
  <si>
    <t>Annual Salary of all personnel required for each post (PhP)</t>
  </si>
  <si>
    <t>Annual Allowances of all personnel required for each post (PhP)</t>
  </si>
  <si>
    <t>Annual Employee Benefits of all personnel required for each post (PhP)</t>
  </si>
  <si>
    <t>Monthly Allowances per personnel (PhP)</t>
  </si>
  <si>
    <t>Monthly Employee Benefits per personnel (PhP)</t>
  </si>
  <si>
    <t>No. of New Personnel Required (if any)</t>
  </si>
  <si>
    <t>Estimated costs per month (PhP)</t>
  </si>
  <si>
    <t>Total Costs (PhP)</t>
  </si>
  <si>
    <t>Maintenance and operating expenses (MOE)</t>
  </si>
  <si>
    <t>Cost of maintenance and operating expenses for the local nutrition office (PhP)</t>
  </si>
  <si>
    <t>Cost of personnel services for the local nutrition office (PhP)</t>
  </si>
  <si>
    <t>Supplies and materials</t>
  </si>
  <si>
    <t>Fuel and vehicle repair and maintenance</t>
  </si>
  <si>
    <t>Cost of personnel services and MOE for the local nutrition office (PhP)</t>
  </si>
  <si>
    <t>Prevalence of nutritionally-at-risk pregnant women (%)</t>
  </si>
  <si>
    <r>
      <t xml:space="preserve">Prevalence of stunting among children 6-23 months (%) 
</t>
    </r>
    <r>
      <rPr>
        <b/>
        <i/>
        <sz val="9"/>
        <color theme="1"/>
        <rFont val="Calibri"/>
        <family val="2"/>
        <scheme val="minor"/>
      </rPr>
      <t>pls. provide if data is available</t>
    </r>
  </si>
  <si>
    <t>Cost per Unit (PhP)</t>
  </si>
  <si>
    <t>No. of Barangays w/o BNS deployed</t>
  </si>
  <si>
    <t>Training BNS on Basic Course for BNS</t>
  </si>
  <si>
    <t>Number of BNS</t>
  </si>
  <si>
    <t>Training BNS</t>
  </si>
  <si>
    <r>
      <t xml:space="preserve">Monthly honorarium for all BNS  using amount currently </t>
    </r>
    <r>
      <rPr>
        <b/>
        <sz val="11"/>
        <color theme="1"/>
        <rFont val="Calibri"/>
        <family val="2"/>
        <scheme val="minor"/>
      </rPr>
      <t>provided by the province,</t>
    </r>
    <r>
      <rPr>
        <sz val="11"/>
        <color theme="1"/>
        <rFont val="Calibri"/>
        <family val="2"/>
        <scheme val="minor"/>
      </rPr>
      <t xml:space="preserve"> and total costs for all BNS required to cover all barangays</t>
    </r>
  </si>
  <si>
    <r>
      <t xml:space="preserve">Annual honorarium for all BNS  using amount currently </t>
    </r>
    <r>
      <rPr>
        <b/>
        <sz val="11"/>
        <color theme="1"/>
        <rFont val="Calibri"/>
        <family val="2"/>
        <scheme val="minor"/>
      </rPr>
      <t>provided by the province</t>
    </r>
    <r>
      <rPr>
        <sz val="11"/>
        <color theme="1"/>
        <rFont val="Calibri"/>
        <family val="2"/>
        <scheme val="minor"/>
      </rPr>
      <t>, and total costs for all BNS required to cover all barangays</t>
    </r>
  </si>
  <si>
    <t xml:space="preserve">Support to BNS, midwife, BHW for monitoring of out-patient, and post treatment monitoring </t>
  </si>
  <si>
    <t>No. of Personnel to be deployed for monitoring visits</t>
  </si>
  <si>
    <t>No. of Monitoring visits to be completed per personnel, per annum</t>
  </si>
  <si>
    <t>Unit cost of monitoring visit (PhP)</t>
  </si>
  <si>
    <t>Cost of support to BNS, midwife, BHW for monitoring of out-patient, and post treatment monitoring (PhP)</t>
  </si>
  <si>
    <t>No. of meetings per annum</t>
  </si>
  <si>
    <t>Support to meetings of BNS</t>
  </si>
  <si>
    <t>Support to nutritional assessment/E-OPT Plus including provision of equipment, regular calibration of weighing scales and verification of height board</t>
  </si>
  <si>
    <t>Cost of support to nutritional assessment including provision calibrated/verified measuring tools (PhP)</t>
  </si>
  <si>
    <t>No. of barangays with functional and verified height board</t>
  </si>
  <si>
    <t>No. of barangays without functional and verified height board</t>
  </si>
  <si>
    <t>No. of barangays with functional Salter-type weighing scale</t>
  </si>
  <si>
    <t>No. of barangays without functional Salter-type weighing scale</t>
  </si>
  <si>
    <t>Activity 1: Training BNS, BHW and RHM on nutritional assessment and e-OPT Plus</t>
  </si>
  <si>
    <t>Cost of purchase of additional Salter-type weighing scale and calibration of existing and additional weighing scale</t>
  </si>
  <si>
    <t>Cost of purchase of additional height boards and verification of existing and additional height boards</t>
  </si>
  <si>
    <t>Building capacities for nutrition assessment, e.g. training of frontline workers on related concerns, provision of measuring tools (covered in Training BNS and support to nutritional assessment)</t>
  </si>
  <si>
    <t>Cost of building capacities for nutrition assessment and provision of measuring tools (PhP)</t>
  </si>
  <si>
    <t>Cost of training (BNS, BHW and RHM) on nutritional assessment</t>
  </si>
  <si>
    <t>Cost for purchase of additional measuring tools and calibration/verification of existing and additional tools</t>
  </si>
  <si>
    <t>Supplies and materials per person (PhP)</t>
  </si>
  <si>
    <t>Regular LNC meetings, training on supportive supervision, documentation</t>
  </si>
  <si>
    <t>Pamphlet</t>
  </si>
  <si>
    <t>Cost of Meals per pax for the entire activity (PhP)</t>
  </si>
  <si>
    <t>Cost of Board and Lodging per pax for the entire training  (PhP)</t>
  </si>
  <si>
    <t>Cost of Board and Lodging per pax for the entire activity (PhP)</t>
  </si>
  <si>
    <t>Cost of Board and Lodging per pax  for the entire activity (PhP)</t>
  </si>
  <si>
    <t>No. of pax per meeting</t>
  </si>
  <si>
    <t>Cost per pax, includes meals and transportation allowance (PhP)</t>
  </si>
  <si>
    <t>No. of pax</t>
  </si>
  <si>
    <t>Meals and snacks per pax per day (PhP)</t>
  </si>
  <si>
    <t>Supplies and materials per pax (PhP)</t>
  </si>
  <si>
    <t>Cost of travel per pax for the full activity (including DSA/per diem, incidentals, PhP)</t>
  </si>
  <si>
    <t>Local Nutrition Committee meetings</t>
  </si>
  <si>
    <t>Cost per pax (PhP)</t>
  </si>
  <si>
    <t>Training on supportive supervision</t>
  </si>
  <si>
    <t>No. of trainings</t>
  </si>
  <si>
    <t>Support to documentation</t>
  </si>
  <si>
    <t>Estimate cost per month (PhP)</t>
  </si>
  <si>
    <t>Cost of support to regular LNC meetings, training on supportive supervision and documentation (PhP)</t>
  </si>
  <si>
    <t>Cost per Kit (PhP)</t>
  </si>
  <si>
    <t>Cost of salt testing trip per person (PhP)</t>
  </si>
  <si>
    <t>No. of salt testing trips per annum</t>
  </si>
  <si>
    <t>Cost of signage (PhP)</t>
  </si>
  <si>
    <t>No. of signage</t>
  </si>
  <si>
    <t>No. of shirts to be procured</t>
  </si>
  <si>
    <t>Cost of T-shirt (PhP)</t>
  </si>
  <si>
    <t>No. of personnel involved
 per salt testing Trip</t>
  </si>
  <si>
    <t>Compliance monitoring of food fortification with focus on Bantay Asin (traveling expenses, meals for meetings, supplies (e.g. t-shirt or vest)</t>
  </si>
  <si>
    <t>Cost of support to compliance monitoring of food fortification with focus on Bantay Asin (PhP)</t>
  </si>
  <si>
    <t>IEC material 1: _______________________</t>
  </si>
  <si>
    <t>IEC material 2: _______________________</t>
  </si>
  <si>
    <t>Tarpaulin for strategic public areas</t>
  </si>
  <si>
    <t xml:space="preserve">No. of advisory classes of all elementary/high schools to be given pamphlets/IEC materials </t>
  </si>
  <si>
    <t>No. of households in the municipality/city</t>
  </si>
  <si>
    <t>Pamphlet/IEC materials per household</t>
  </si>
  <si>
    <t>Total No. of pamphlets/IEC materials/tarpaulin required in the municipality/city</t>
  </si>
  <si>
    <t>Cost per pamphlet/
IEC material/tarpaulin (PhP)</t>
  </si>
  <si>
    <t>Cost of IEC materials (PhP)</t>
  </si>
  <si>
    <t xml:space="preserve">IEC materials to promote fortified foods (e.g. "Adequately-Iodized Salt Available Here" stickers or posters)  </t>
  </si>
  <si>
    <t>Training on NiEM and information management</t>
  </si>
  <si>
    <t>Training of MNAOs, MNCs and BNCs on NiEM and Information Management</t>
  </si>
  <si>
    <r>
      <t xml:space="preserve">Nutrition initial needs assessment 
</t>
    </r>
    <r>
      <rPr>
        <i/>
        <sz val="10"/>
        <rFont val="Calibri"/>
        <family val="2"/>
        <scheme val="minor"/>
      </rPr>
      <t xml:space="preserve">Note: MUAC Tapes will be provided by DOH </t>
    </r>
  </si>
  <si>
    <t>No. of persons per trip</t>
  </si>
  <si>
    <t>Transport expenses per person (PhP)</t>
  </si>
  <si>
    <t>Meals per person (PhP)</t>
  </si>
  <si>
    <t>Per Diem/DSA per person per trip (covering full days of the trip, PhP)</t>
  </si>
  <si>
    <t>Total No. of pamphlets/IEC materials required in the municipality/city</t>
  </si>
  <si>
    <t>Cost per pamphlet/
IEC material (PhP)</t>
  </si>
  <si>
    <t>Pamphlet/IEC materials reproduction</t>
  </si>
  <si>
    <t>Conduct of post (after 3 months)-event nutrition assessment (Transportation expenses, incentives for volunteers)</t>
  </si>
  <si>
    <t>Cost of support in the conduct of NINA and reproduction of relevant pamphlet/IEC materials and tarpaulin (PhP)</t>
  </si>
  <si>
    <t>Cost of support in the conduct of post (after 3 months)-event nutrition assessment and reproduction of relevant pamphlet/IEC materials and tarpaulin (PhP)</t>
  </si>
  <si>
    <r>
      <t xml:space="preserve">Post-event nutrition assessment
</t>
    </r>
    <r>
      <rPr>
        <i/>
        <sz val="10"/>
        <rFont val="Calibri"/>
        <family val="2"/>
        <scheme val="minor"/>
      </rPr>
      <t xml:space="preserve">Note: MUAC Tapes will be provided by DOH </t>
    </r>
  </si>
  <si>
    <t>Meals and snacks per participant (PhP)</t>
  </si>
  <si>
    <t>Cost of supplies per meeting (PhP)</t>
  </si>
  <si>
    <t>Nutrition Cluster Coordination meetings</t>
  </si>
  <si>
    <t>Cost of Venue per meeting, if appropriate (PhP)</t>
  </si>
  <si>
    <t>No. of
Responders/ Assessors</t>
  </si>
  <si>
    <t>Cost of Nutrition
Cluster Vest (PhP)</t>
  </si>
  <si>
    <r>
      <t>1.</t>
    </r>
    <r>
      <rPr>
        <sz val="7"/>
        <color theme="1"/>
        <rFont val="Times New Roman"/>
        <family val="1"/>
      </rPr>
      <t xml:space="preserve">  </t>
    </r>
    <r>
      <rPr>
        <sz val="11"/>
        <color theme="1"/>
        <rFont val="Calibri"/>
        <family val="2"/>
        <scheme val="minor"/>
      </rPr>
      <t xml:space="preserve">This Cost Estimate Workbook 2019 is an update of the initial Excel-based template developed by the National Nutrition Council in 2018 to assist provinces, cities and municipalities in identifying, cost-estimating and prioritizing nutrition programs, projects and activities (PPAs) based on the Philippine Plan of Action for Nutrition (PPAN) 2017-2022.  The Cost Estimate Workbook 2018 was used in estimating nutrition project costs during the formulation of provincial / city / municipal FY 2019 Annual Investment Plan (AIP).  
The updated Cost Estimate Workbook 2019 will be used by provinces, cities and municipalities in estimating budgetary requirements of three-year local nutrition action plan 2020-2022, which will be integrated in Provincial Development and Physical Framework Plan (PDPFP) / Comprehensive Development Plan (CDP) / Local Development Investment Plan (LDIP).  Both workbooks provide automatic computation of project cost estimates upon entry of the required data inputs in gray cells.   
The local planning and budgeting exercises for nutrition are supported by DILG Memorandum Circular 2018-42 dated 26 March 2018 and DBM Local Budget Memorandum No. 77 dated 15 May 2018, and LBM No. 78 dated 15 May 2019.  </t>
    </r>
  </si>
  <si>
    <t>SUMMARY OF PROJECT COST ESTIMATES FOR FY 2020</t>
  </si>
  <si>
    <t>Incremental increase per year</t>
  </si>
  <si>
    <t>SUMMARY OF PROJECT COST ESTIMATES FOR FY 2020-2022</t>
  </si>
  <si>
    <t>Cost item</t>
  </si>
  <si>
    <t>Unit cost (PhP)</t>
  </si>
  <si>
    <t>Total (PhP)</t>
  </si>
  <si>
    <t>___________________________</t>
  </si>
  <si>
    <t>____________________________________</t>
  </si>
  <si>
    <t>Additional cost items for the promotion of maternal nutrition and infant and young child feeding</t>
  </si>
  <si>
    <t>Cost of additional items for the promotion of maternal nutrition and infant and young child feeding (PhP)</t>
  </si>
  <si>
    <t>Cost of major activities and other items related to dietary supplementation for pregnant women</t>
  </si>
  <si>
    <t>Additional item: ____________________________________</t>
  </si>
  <si>
    <t>Additional cost items for nutrition-sensitive programs</t>
  </si>
  <si>
    <t>Cost of additional items for nutrition-sensitive programs (PhP)</t>
  </si>
  <si>
    <t>Additional cost items for the mobilization of local government units for delivery of nutrition outcomes</t>
  </si>
  <si>
    <t>Cost of additional items for the mobilization of local government units for delivery of nutrition outcomes (PhP)</t>
  </si>
  <si>
    <t>Additional cost items for policy development on food and nutrition</t>
  </si>
  <si>
    <t>Cost of additional items for policy development on food and nutrition (PhP)</t>
  </si>
  <si>
    <t>People Plan</t>
  </si>
  <si>
    <t>Unfunded</t>
  </si>
  <si>
    <t>No definite source of funding</t>
  </si>
  <si>
    <t>Others</t>
  </si>
  <si>
    <t>11.</t>
  </si>
  <si>
    <t>12.</t>
  </si>
  <si>
    <t>Infant and Young Child Feeding</t>
  </si>
  <si>
    <t>Mandatory Food Fortification</t>
  </si>
  <si>
    <t>Nutrition in Emergencies</t>
  </si>
  <si>
    <t>Micronutrient Supplementaion (vitamin A, iron-folic acid, multiple micronutrient powder, zinc)</t>
  </si>
  <si>
    <t>Nutrition-Sensitive Projects</t>
  </si>
  <si>
    <t>Dietary Supplementation Projects</t>
  </si>
  <si>
    <t>Nutrition Promotion Project for Behavior Change</t>
  </si>
  <si>
    <t>1. IYCF</t>
  </si>
  <si>
    <t>2. IMAM</t>
  </si>
  <si>
    <t>7. NiEm</t>
  </si>
  <si>
    <t>8. OOMP</t>
  </si>
  <si>
    <t>10. LGU Mob</t>
  </si>
  <si>
    <t>11. Policy development</t>
  </si>
  <si>
    <t>12. Mgt support</t>
  </si>
  <si>
    <t>Dietary Supplementation for pregnant women</t>
  </si>
  <si>
    <t>Dietary Supplementation for children 6-23 months</t>
  </si>
  <si>
    <t>3.3</t>
  </si>
  <si>
    <t>3.4.</t>
  </si>
  <si>
    <t>Dietary Supplementation for preschool children in CDCs and SNPs</t>
  </si>
  <si>
    <t xml:space="preserve">School-based supplementary feeding </t>
  </si>
  <si>
    <t>3. Diet Supp</t>
  </si>
  <si>
    <t>3.1. Diet Supp for PW</t>
  </si>
  <si>
    <t>5. Micronut Supp</t>
  </si>
  <si>
    <t>6. Food Forti</t>
  </si>
  <si>
    <t>9. Nutrition-sensitive</t>
  </si>
  <si>
    <t>Major activities and meetings</t>
  </si>
  <si>
    <t>Other relevant meetings/activities: _____________________________________</t>
  </si>
  <si>
    <t>Cost of major activities and meetings for IMAM (PhP)</t>
  </si>
  <si>
    <t>Additional cost items for the organization of ITC/OTC, training of nutrition and health workers on the identification and management of cases of acute malnutrition, and coordination and monitoring of interventions and activities on IMAM</t>
  </si>
  <si>
    <t>Training on the identification of SAM and MAM cases</t>
  </si>
  <si>
    <t xml:space="preserve">Cost of training health and nutrition workers on IMAM </t>
  </si>
  <si>
    <t>Training on IMAM coordination and monitoring</t>
  </si>
  <si>
    <t>Additional training, if any: _______________________________________</t>
  </si>
  <si>
    <t>Total cost of trainings on IMAM (PhP)</t>
  </si>
  <si>
    <t>Cost of hiring / designation of IMAM focal person/ staff</t>
  </si>
  <si>
    <t>Cost of additional items/activities for the Project on the Integrated Management of Acute Malnutrition (PhP)</t>
  </si>
  <si>
    <t>Total costs for the Project on the Integrated Management of Acute Malnutrition (PhP)</t>
  </si>
  <si>
    <t>1. Infant and Young Child Feeding</t>
  </si>
  <si>
    <t>Total costs for the Project on Infant and Young Child Feeding (PhP)</t>
  </si>
  <si>
    <t>3.2. Diet Supp for 6-23</t>
  </si>
  <si>
    <t xml:space="preserve">TOTAL COST OF PROJECT </t>
  </si>
  <si>
    <t>3.3-4. Diet supp DSWD-DEPED</t>
  </si>
  <si>
    <t xml:space="preserve">Dietary supplementation of children in child development centers and supervised neighborhood plays by DSWD, and dietary supplementation of children in schools by DEPED receive financial resources from central-level agencies.  Hence, there is no need to estimate the cost items for these projects using this Costing Workbook.  
Provincial/city/municipal representatives, however, are requested to input the budgetary allocations for these projects in the cells provided in the PROJECT COSTS SUMMARY to provide a complete picture of resources for the PPAN-based programs and projects in the local government unit. </t>
  </si>
  <si>
    <t>4. Nutri Promotion</t>
  </si>
  <si>
    <t>Total costs for Dietary supplementation for children 6-23 months belonging to food insecure households (PhP), for year 2020</t>
  </si>
  <si>
    <t>Total costs for Dietary supplementation for children 6-23 months belonging to food insecure households (PhP), for year 2021</t>
  </si>
  <si>
    <t>4. Nutrition Promotion Project for Behavior Change</t>
  </si>
  <si>
    <t>Annual celebration of Nutrition month</t>
  </si>
  <si>
    <t>Activity: ______________________________</t>
  </si>
  <si>
    <t>Nutrition education class for _________________ on ________________________________________</t>
  </si>
  <si>
    <t>Cost of major activities on nutrition promotion for behavior change (PhP)</t>
  </si>
  <si>
    <t>4. Micronutrient Supplementation</t>
  </si>
  <si>
    <t>Assessment and improvement of the supply chain management system for micronutrient supplementation</t>
  </si>
  <si>
    <t>Cost of key activities on communication support for micronutrient supplementation</t>
  </si>
  <si>
    <t>Cost of key activities and other items related to micronutrient supplementation project</t>
  </si>
  <si>
    <t>Cost of key activities and other items related to dietary supplementation for pregnant women (PhP)</t>
  </si>
  <si>
    <t>Cost of key activities on nutrition promotion for behavior change (PhP)</t>
  </si>
  <si>
    <t>Cost of key activities and related items for nutrition promotion for behavior change</t>
  </si>
  <si>
    <t>Activity/Item: ______________________________</t>
  </si>
  <si>
    <t>Total costs for project on Micronutrient Supplementation (PhP)</t>
  </si>
  <si>
    <t>6. Mandatory Food Fortification</t>
  </si>
  <si>
    <t>Additional cost items for Mandatory Food Fortification Project</t>
  </si>
  <si>
    <t>Cost of additional items for Mandatory Food Fortification Project (PhP)</t>
  </si>
  <si>
    <t>Total costs for the Mandatory Food Project (PhP)</t>
  </si>
  <si>
    <t>7. Nutrition in Emergencies</t>
  </si>
  <si>
    <t>Conduct of nutrition initial needs assessment (NINA), (Transportation expenses, incentives for volunteers)</t>
  </si>
  <si>
    <t>Additional cost items for Nutrition in Emergencies</t>
  </si>
  <si>
    <t>Cost of additional items for Nutrition in Emergencies (PhP)</t>
  </si>
  <si>
    <t>Total costs for Nutrition in Emergencies (PhP)</t>
  </si>
  <si>
    <t>Overweight and Obesity Management and Prevention Project</t>
  </si>
  <si>
    <t>8. Overweight and Obesity Management and Prevention Project</t>
  </si>
  <si>
    <t>Cost of key activities and related items for the management and prevention of overweight and obesity</t>
  </si>
  <si>
    <t>Cost of key activities and related items on the management and prevention of overweight and obesity (PhP)</t>
  </si>
  <si>
    <t>Total costs for Nutrition-sensitive projects (PhP)</t>
  </si>
  <si>
    <t>9. Nutrition-sensitive Projects</t>
  </si>
  <si>
    <t xml:space="preserve">10. Mobilization of Local Government Units for Delivery of Nutritional  Outcomes </t>
  </si>
  <si>
    <t>11. Policy development for food and nutrition</t>
  </si>
  <si>
    <t>Total costs for Policy development for food and nutrition (PhP)</t>
  </si>
  <si>
    <t>Meetings of Technical Working Group on various agenda items including: ___________________________________________________________________</t>
  </si>
  <si>
    <t>Cost of major activities and related items to mobilize LGUs for the First 1000 days</t>
  </si>
  <si>
    <t>Major activities and related items</t>
  </si>
  <si>
    <t>Allowance / Incentivies / Honorarium for TWG on F1K</t>
  </si>
  <si>
    <t>Allwance / Salary for F1K Coordinator / Staff / Focal Person to work with the Local Nutrition Office / Committee</t>
  </si>
  <si>
    <t>Baseline survey for F1K (including indicators on outcomes and services)</t>
  </si>
  <si>
    <t>Other activity/item: ______________________________</t>
  </si>
  <si>
    <t>Total costs for the Mobilization of local government units for delivery of 
nutrition outcomes (PhP)</t>
  </si>
  <si>
    <t>Review of LGU compliance to service standards on the first 1000 days, existing information systems along F1K, and assessment of gaps and way forward</t>
  </si>
  <si>
    <t>Enhancement of the information system on nutrition and F1K and orientation of users</t>
  </si>
  <si>
    <t>Cost of major activities and related items on strengthening management support to LNAP effectiveness</t>
  </si>
  <si>
    <t>Other activity/item:______________________</t>
  </si>
  <si>
    <t>Total costs for Strengthened management support for LNAP effectiveness (PhP)</t>
  </si>
  <si>
    <t>Strengthened management support for LNAP effectiveness</t>
  </si>
  <si>
    <t>12. Strengthened management support for LNAP effectiveness</t>
  </si>
  <si>
    <t>COST ESTIMATES OF PROJECTS AND ACTIVITIES FOR F1K FOR FY 2020</t>
  </si>
  <si>
    <t>Projects / Activities</t>
  </si>
  <si>
    <t>Project on Infant and Young Child Feeding</t>
  </si>
  <si>
    <t>Dietary supplementation for pregnant women</t>
  </si>
  <si>
    <t>Cost of dietary supplementation for pregnant women</t>
  </si>
  <si>
    <t>Total costs for Dietary supplementation for pregnant women (PhP)</t>
  </si>
  <si>
    <t>Dietary supplementation for children 6-23 months</t>
  </si>
  <si>
    <t>Micronutrient supplementation</t>
  </si>
  <si>
    <t>Mobilization of constituent LGUs for the First 1000 days</t>
  </si>
  <si>
    <t>Cost of activities and related items to mobilize LGUs for the First 1000 days (PhP)</t>
  </si>
  <si>
    <t>Strengthened management support to activities related to the first 1000 days</t>
  </si>
  <si>
    <t>Additional item identified by the LGU: ____________________________</t>
  </si>
  <si>
    <t>16 project templates</t>
  </si>
  <si>
    <t xml:space="preserve">Determined based on the 12 programs of PPAN 2017-2022 </t>
  </si>
  <si>
    <t xml:space="preserve">Number of target population (pregnant women and children 6-23 months) entered in the Population and Nutrition Situation template are linked to relevant project templates 3.1. Diet Supp for PW and 3.2. Diet Supp for 6-23 (2020) to generate automatic cost estimates.  The project templates allow for cost estimation of the full or partial coverage of the target population, and gives the user liberty for final decision-making.  </t>
  </si>
  <si>
    <t xml:space="preserve">Forward estimates for years 2021-2022 are based on project cost estimates in 2020 with percent increments determined by the user.  
The only exception in this feature is Dietary supplementation for children 6-23 months for FY 2021, in which the user needs to enter the 2021 projected population of priority barangays.  
The period of dietary supplementation for year 2021 is expanded to all days of the year, assuming that social preparatory activities and administrative matters were completed in 2020, and the project can be implemented for full 365 days of the year.  A year-round dietary supplementation of young children 6-23 months, especially from food insecure households is indispensable in stunting reduction and prevention.      </t>
  </si>
  <si>
    <t xml:space="preserve">Identifies current and potential sources of funds for projects using NGA-mandated and other sectoral/thematic plans.  Such information is entered in the individual project cost templates, manually repeated at the end of the project template as appropriate, and automatically reflected in the SUMMARY OF PROJECT COST ESTIMATES FOR FY 2020.
The distribution of project costs among NGA-mandated and other sectoral/thematic plans as identified by the user is summarized in the sheet, DISTRIBUTION OF COSTS 2020. 
</t>
  </si>
  <si>
    <t xml:space="preserve">3.  There are two Cost Estimate Workbooks.  Workbook 1 is for use of cities and municipalities, while Workbook 2 is for provinces.  Workbooks 1 and 2 are each divided into individual project templates corresponding to the 12 PPAN programs for localization of the provinces, cities and municipalities.  </t>
  </si>
  <si>
    <t xml:space="preserve">4.2. Each individual project template contains nutrition actions and lists down the variables necessary to compute for the total cost estimates.  Gray-coloured cells (              ) must be filled with appropriate data / values to generate automatic computation of the total cost estimates of each action or item. When appropriate, the  subtotal and total costs of nutrition actions / items automatically appear in a red box (             ).  The red block cell (             ) shows the total cost estimate for a given PPAN-based project White blank cells are locked from editing. </t>
  </si>
  <si>
    <t xml:space="preserve">4.3. All project cost estimates are summarized in the sheet labeled as "PROJ COSTS SUMMARY". This sheet is linked with the project templates and automatically reflects the total cost estimates of nutrition projects using data inputs from the user. Kindly note that while the cost estimate workbook simplifies and automates the computation of project cost estimates, it is still incumbent upon the user, particularly the budget officer (or the one responsible for preparing the cost estimate template) to input the most accurate and appropriate data in the project template cells.  </t>
  </si>
  <si>
    <t>4.4. Note that NNC has suggested unit costs in some templates such as in Dietary supplementation for pregnant women and Dietary supplementation for children 6-23 months. If these are not appropriate for the LGU, feel free to use more applicable unit costs.</t>
  </si>
  <si>
    <t xml:space="preserve">5. In each project template, blank gray cells (to be filled with brief description of the cost item, unit cost and number of units) are provided for estimating the cost of relevant items the user will identify in addition to those already in the template.  </t>
  </si>
  <si>
    <t>WORKBOOK 2</t>
  </si>
  <si>
    <t>Provincial Level</t>
  </si>
  <si>
    <t xml:space="preserve">Province of </t>
  </si>
  <si>
    <t>Municipalities with Highest Number of Malnutrition</t>
  </si>
  <si>
    <t>STATE OF NUTRITION OF PREGNANT WOMEN IN THE PROVINCE</t>
  </si>
  <si>
    <t>Priority Municipalities / Cities</t>
  </si>
  <si>
    <t>CHILDREN 6-23 MONTHS IN THE PROVINCE</t>
  </si>
  <si>
    <t>TOTAL COST OF PPAN-BASED PROJECTS OF THE PROVINCE FOR 2020 (PhP)</t>
  </si>
  <si>
    <t>COST OF PROVINCIAL PROJECTS AND ACTIVITIES ON THE FIRST 1000 DAYS (PhP)</t>
  </si>
  <si>
    <t>TOTAL COSTS OF PPAN-BASED PROJECTS OF THE PROVINCE FOR 2020 (PhP)</t>
  </si>
  <si>
    <t>TOTAL COST OF PPAN-BASED PROJECTS OF THE PROVINCE FOR 2020-2022 (PhP)</t>
  </si>
  <si>
    <t>Setting up of lactation stations in the provincial hall and in other public places</t>
  </si>
  <si>
    <t>Capacity building activity 1: 
Training IYCF committees</t>
  </si>
  <si>
    <t>Nutrition education for pregnant women</t>
  </si>
  <si>
    <t>Activities</t>
  </si>
  <si>
    <t>Costs of nutrition education for pregnant women (PhP)</t>
  </si>
  <si>
    <t>Municipality/City to be given support by the Province  (Yes/No)</t>
  </si>
  <si>
    <t>Percent of  Support the province will provide to the municipality/city</t>
  </si>
  <si>
    <t>No. of days of dietary supplementation for children 6-23 months</t>
  </si>
  <si>
    <t>Total Cost of 90-day dietary supplementation for all pregnant women in the municipality/ city (PhP)</t>
  </si>
  <si>
    <t>Cost of Dietary supplementation per children 6-23 months per day (PhP)</t>
  </si>
  <si>
    <t>Municipality/City to be given support by the Province (Yes/No)</t>
  </si>
  <si>
    <t>Cost of dietary supplementation for children 6-23 months in the province (PhP)</t>
  </si>
  <si>
    <t>Cost of dietary supplementation for pregnant women in the province (PhP)</t>
  </si>
  <si>
    <t>Dietary supplementation for children 6-23 months (2020)</t>
  </si>
  <si>
    <t>Dietary supplementation for children 6-23 months (2021)</t>
  </si>
  <si>
    <t>Cost of dietary supplementation for children 6-23 months</t>
  </si>
  <si>
    <t xml:space="preserve">Percent of  Support the province will provide to the municipality/city </t>
  </si>
  <si>
    <t>Meetings for consultation, planning of strategies for the local mobilization of constituent municipality/city in the province</t>
  </si>
  <si>
    <t xml:space="preserve">Monitoring and supportive supervision on municipal/city nutrition planning, integrating nutrition in municipal/city plans and policies and in municipal/city nutrition committees functionality </t>
  </si>
  <si>
    <t xml:space="preserve">Nutrition leadership and governance training programs including learning exchange with performing provinces on nutrition/F1K </t>
  </si>
  <si>
    <t>No. of Barangays in the province</t>
  </si>
  <si>
    <t>No. of BNS currently deployed in all barangays in the province</t>
  </si>
  <si>
    <t>No. of additional BNS to be deployed to cover all barangays in the province</t>
  </si>
  <si>
    <t>Total no. of BNS required to cover all barangays in the province</t>
  </si>
  <si>
    <t>Monthly Benefits/Incentives (t-shirt, umbrella, etc.) for all BNS required to cover all barangays in the province</t>
  </si>
  <si>
    <t>Annual Benefits/Incentives (t-shirt, umbrella, etc.) for all BNS required to cover all barangays in the province</t>
  </si>
  <si>
    <t>Total annual cost of benefits/incentives and honorarium for all BNS using amounts currently provided by the province</t>
  </si>
  <si>
    <t>Honorarium, incentives and benefits for BNS provided by the province</t>
  </si>
  <si>
    <t xml:space="preserve">Support for honorarium and other benefits/incentives to BNS/BHW, PNC members </t>
  </si>
  <si>
    <t>No. of Provincial Nutrition Committee members</t>
  </si>
  <si>
    <t>Current no. of PNC members</t>
  </si>
  <si>
    <t>Additional no. of PNC members needed, if any</t>
  </si>
  <si>
    <t>Honorarium, incentives and benefits for PNC members</t>
  </si>
  <si>
    <t>Total no. of PNC members</t>
  </si>
  <si>
    <t>Annual Benefits/Incentives (t-shirt, umbrella, etc.) for PNC members</t>
  </si>
  <si>
    <t>Annual honorarium for PNC members</t>
  </si>
  <si>
    <t>Total annual cost of benefits/incentives and honorarium for PNC members</t>
  </si>
  <si>
    <t>Cost of support for benefits/incentives and honorarium to BNS, PNC members (PhP)</t>
  </si>
  <si>
    <t>Training and continuing education for BNS, BHWs, PNC members</t>
  </si>
  <si>
    <t>Cost of training and continuing education for BNS, BHWs, PNC members (PhP)</t>
  </si>
  <si>
    <t>No. of barangays in the province</t>
  </si>
  <si>
    <t xml:space="preserve">Additional Salter-type weighing scale required to cover all barangays in the province </t>
  </si>
  <si>
    <t>Cost to calibrate Salter-type weighing scale (existing and additional) of all barangays in the province</t>
  </si>
  <si>
    <t>Total costs to purchase and calibrate/verify measuring tools</t>
  </si>
  <si>
    <t>Percent of support the province will provide priority cities/municipalities</t>
  </si>
  <si>
    <t>Formulation (finalization, presentation and approval) of the 2020-2022 Provincial Nutrition Action Plan</t>
  </si>
  <si>
    <t>Additional functional height board required in the province to cover all barangays</t>
  </si>
  <si>
    <t>Cost to verify height board (existing and additional) of all barangays in the province</t>
  </si>
  <si>
    <t>Total Cost of 365-day dietary supplementation for all children 6-23 months in the province (PhP)</t>
  </si>
  <si>
    <t>2. Integrated Management of Acute Malnutrition (IMAM)</t>
  </si>
  <si>
    <t xml:space="preserve">4.1. The project templates in the Workbook correspond to PPAN-based nutrition projects for local implementation.  The projects compose of nutrition actions / items for cost estimation. 
The sheet name of each project template in the "LIST OF PROJ TEMPLATES" Sheet is hyperlinked to the actual project template so the user has easy access to the templates and the corresponding nutrition actions / items. </t>
  </si>
  <si>
    <t>Honorarium, incentives and benefits for MNAOs / nutrition coordinators provided by the province</t>
  </si>
  <si>
    <t>Monthly Benefits/Incentives (t-shirt, umbrella, etc.) for all MNAOs/nutrition coordinators required to cover all constituent LGUs in the province</t>
  </si>
  <si>
    <t>Annual Benefits/Incentives (t-shirt, umbrella, etc.) for all MNAOs/nutrition coordinators required to cover all constituent LGUs in the province</t>
  </si>
  <si>
    <r>
      <t xml:space="preserve">Monthly honorarium for all MNAOs/nutrition coordinators using amount currently </t>
    </r>
    <r>
      <rPr>
        <b/>
        <sz val="11"/>
        <color theme="1"/>
        <rFont val="Calibri"/>
        <family val="2"/>
        <scheme val="minor"/>
      </rPr>
      <t>provided by the province,</t>
    </r>
    <r>
      <rPr>
        <sz val="11"/>
        <color theme="1"/>
        <rFont val="Calibri"/>
        <family val="2"/>
        <scheme val="minor"/>
      </rPr>
      <t xml:space="preserve"> and total costs required to cover all constituent LGUs</t>
    </r>
  </si>
  <si>
    <r>
      <t xml:space="preserve">Annual honorarium for all MNAOs/nutrition coordinators using amount currently </t>
    </r>
    <r>
      <rPr>
        <b/>
        <sz val="11"/>
        <color theme="1"/>
        <rFont val="Calibri"/>
        <family val="2"/>
        <scheme val="minor"/>
      </rPr>
      <t>provided by the province</t>
    </r>
    <r>
      <rPr>
        <sz val="11"/>
        <color theme="1"/>
        <rFont val="Calibri"/>
        <family val="2"/>
        <scheme val="minor"/>
      </rPr>
      <t>, and total costs required to cover all constituent LGUs</t>
    </r>
  </si>
  <si>
    <t>Total annual cost of benefits/incentives and honorarium for all MNAOs/nutrition coordinators using amounts currently provided by the province</t>
  </si>
  <si>
    <t>Total Population 
Year: ________</t>
  </si>
  <si>
    <t xml:space="preserve">Total Projected Population (Year:______) </t>
  </si>
  <si>
    <t>Total Population 
Year: __________</t>
  </si>
  <si>
    <t>Local Investment Plan for Health</t>
  </si>
  <si>
    <t>LIPH</t>
  </si>
  <si>
    <t xml:space="preserve">   OTHER FUND SOURCES</t>
  </si>
  <si>
    <r>
      <t xml:space="preserve">Advocacy activities on EO 51, RA 10028, MBFHI, pls. specify: 
</t>
    </r>
    <r>
      <rPr>
        <b/>
        <u/>
        <sz val="11"/>
        <color theme="1"/>
        <rFont val="Calibri"/>
        <family val="2"/>
        <scheme val="minor"/>
      </rPr>
      <t>LGU-wide celebration of breastfeeding month</t>
    </r>
  </si>
  <si>
    <t>Advocacy activities on EO 51, RA 10028, MBFHI, pls. specify: ____________________________</t>
  </si>
  <si>
    <t>Advocacy activities on EO 51, RA 10028, MBFHI, pls. specify:____________________________</t>
  </si>
  <si>
    <t>Monitoring activities on EO 51, RA 10028, MBFHI, pls. specify: ____________________________</t>
  </si>
  <si>
    <t>Annual project implementation review, assessment for adjustments and planning for the following year 
(End of period project evaluation in 2022, including assessments for expansion and scaling up)</t>
  </si>
  <si>
    <t>Annual Project Implementation review and documentation of lessons learned and good practices, identification of gaps and way forward
(End of period project evaluation in 2022, including assessments for expansion and scaling up)</t>
  </si>
  <si>
    <t>Children</t>
  </si>
  <si>
    <t>AquaFisheries</t>
  </si>
  <si>
    <t>CultureArts</t>
  </si>
  <si>
    <t>Anti-Poverty</t>
  </si>
  <si>
    <t>CoconutDevt</t>
  </si>
  <si>
    <t>FoodSec</t>
  </si>
  <si>
    <t>ForestMgmt</t>
  </si>
  <si>
    <t>GAD</t>
  </si>
  <si>
    <t>PublicSafety</t>
  </si>
  <si>
    <t>EntrepDevt</t>
  </si>
  <si>
    <t>SusAreaDevt</t>
  </si>
  <si>
    <t>Tourism</t>
  </si>
  <si>
    <t>SME Devt</t>
  </si>
  <si>
    <t>SAFDZ</t>
  </si>
  <si>
    <t>SolidWasteMgmt</t>
  </si>
  <si>
    <t>WatershedMgmt</t>
  </si>
  <si>
    <t>AncestralDom</t>
  </si>
  <si>
    <t>PWDs</t>
  </si>
  <si>
    <t>ForestLandUse</t>
  </si>
  <si>
    <t>ClimateChange</t>
  </si>
  <si>
    <t>PeaceAndOrder</t>
  </si>
  <si>
    <t>ICTech</t>
  </si>
  <si>
    <t>Shelter</t>
  </si>
  <si>
    <t>Elderly</t>
  </si>
  <si>
    <t>CoastalMgmt</t>
  </si>
  <si>
    <t>InfoStratMgmt</t>
  </si>
  <si>
    <t>Business Plan</t>
  </si>
  <si>
    <t>CapDev / HRMD</t>
  </si>
  <si>
    <t>TranspoMgmt</t>
  </si>
  <si>
    <t>DRRM</t>
  </si>
  <si>
    <t>Sources of funds for the Project on Infant and Young Child Feeding (Please manually re-enter all sources of funds identified for major cost items)</t>
  </si>
  <si>
    <t>Sources of funds for the Integrated Management of Acute Malnutrition (Please manually re-enter all sources of funds identified for major cost items)</t>
  </si>
  <si>
    <t>Sources of funds for the Dietary supplementation of pregnant women (Please manually re-enter all sources of funds identified for major cost items)</t>
  </si>
  <si>
    <t>Sources of funds for the Dietary supplementation for children 6-23 months (Please manually re-enter all sources of funds identified for major cost items)</t>
  </si>
  <si>
    <t>Sources of funds for Project on Micronutrient supplementation (Please manually re-enter all sources of funds identified for major cost items)</t>
  </si>
  <si>
    <t>Sources of funds for Project on Mandatory Food Fortification (Please manually re-enter all sources of funds identified for major cost items)</t>
  </si>
  <si>
    <t>Sources of funds for Nutrition-sensitive projects (Please manually re-enter all sources of funds identified for major cost items)</t>
  </si>
  <si>
    <t>Sources of funds for the Mobilization of local government units for delivery of 
nutrition outcomes (Please manually re-enter all sources of funds identified for major cost items)</t>
  </si>
  <si>
    <t>Sources of funds for Policy development for food and nutrition (Please manually re-enter all sources of funds identified for major cost items)</t>
  </si>
  <si>
    <t>Sources of funds for Strengthened management support for LNAP effectiveness (Please re-enter all sources of funds identified for major cost items)</t>
  </si>
  <si>
    <t>INPUT PROVINCIAL MULTIPLIER FOR # OF PREGNANT WOMEN →</t>
  </si>
  <si>
    <t>Click here for list of multipliers for all provinces</t>
  </si>
  <si>
    <t>Province</t>
  </si>
  <si>
    <t>Region</t>
  </si>
  <si>
    <t>Abra</t>
  </si>
  <si>
    <t>Apayao</t>
  </si>
  <si>
    <t>Benguet</t>
  </si>
  <si>
    <t>Ifugao</t>
  </si>
  <si>
    <t>Kalinga</t>
  </si>
  <si>
    <t>Mountain Province</t>
  </si>
  <si>
    <t>Ilocos Region</t>
  </si>
  <si>
    <t>Ilocos Norte</t>
  </si>
  <si>
    <t>Ilocos Sur</t>
  </si>
  <si>
    <t>La Union</t>
  </si>
  <si>
    <t>Pangasinan</t>
  </si>
  <si>
    <t>Cagayan Valley</t>
  </si>
  <si>
    <t>Batanes</t>
  </si>
  <si>
    <t>Cagayan</t>
  </si>
  <si>
    <t>Isabela</t>
  </si>
  <si>
    <t>Nueva Vizcaya</t>
  </si>
  <si>
    <t>Quirino</t>
  </si>
  <si>
    <t>Central Luzon</t>
  </si>
  <si>
    <t>Aurora</t>
  </si>
  <si>
    <t>Bataan</t>
  </si>
  <si>
    <t>Bulacan</t>
  </si>
  <si>
    <t>Nueva Ecija</t>
  </si>
  <si>
    <t>Pampanga</t>
  </si>
  <si>
    <t>Tarlac</t>
  </si>
  <si>
    <t>Zambales</t>
  </si>
  <si>
    <t>CALABARZON</t>
  </si>
  <si>
    <t>Batangas</t>
  </si>
  <si>
    <t>Cavite</t>
  </si>
  <si>
    <t>Laguna</t>
  </si>
  <si>
    <t>Rizal</t>
  </si>
  <si>
    <t>MIMAROPA</t>
  </si>
  <si>
    <t>Marinduque</t>
  </si>
  <si>
    <t>Occidental Mindoro</t>
  </si>
  <si>
    <t>Oriental Mindoro</t>
  </si>
  <si>
    <t>Romblon</t>
  </si>
  <si>
    <t>Bicol Region</t>
  </si>
  <si>
    <t>Albay</t>
  </si>
  <si>
    <t>Camarines Norte</t>
  </si>
  <si>
    <t>Camarines Sur</t>
  </si>
  <si>
    <t>Catanduanes</t>
  </si>
  <si>
    <t>Masbate</t>
  </si>
  <si>
    <t>Sorsogon</t>
  </si>
  <si>
    <t>Western Visayas</t>
  </si>
  <si>
    <t>Aklan</t>
  </si>
  <si>
    <t>Antique</t>
  </si>
  <si>
    <t>Capiz</t>
  </si>
  <si>
    <t>Guimaras</t>
  </si>
  <si>
    <t>Negros Occidental</t>
  </si>
  <si>
    <t>Central Visayas</t>
  </si>
  <si>
    <t>Bohol</t>
  </si>
  <si>
    <t>Negros Oriental</t>
  </si>
  <si>
    <t>Siquijor</t>
  </si>
  <si>
    <t>Eastern Visayas</t>
  </si>
  <si>
    <t>Biliran</t>
  </si>
  <si>
    <t>Eastern Samar</t>
  </si>
  <si>
    <t>Northern Samar</t>
  </si>
  <si>
    <t>Southern Leyte</t>
  </si>
  <si>
    <t>Zamboanga Peninsula</t>
  </si>
  <si>
    <t>Zamboanga del Norte</t>
  </si>
  <si>
    <t>Zamboanga Sibugay</t>
  </si>
  <si>
    <t>Northern Mindanao</t>
  </si>
  <si>
    <t>Bukidnon</t>
  </si>
  <si>
    <t>Camiguin</t>
  </si>
  <si>
    <t>Misamis Occidental</t>
  </si>
  <si>
    <t>Davao Region</t>
  </si>
  <si>
    <t>Compostela Valley</t>
  </si>
  <si>
    <t>Davao del Norte</t>
  </si>
  <si>
    <t>Davao Oriental</t>
  </si>
  <si>
    <t>Davao Occidental</t>
  </si>
  <si>
    <t>SOCCSKSARGEN</t>
  </si>
  <si>
    <t>Sarangani</t>
  </si>
  <si>
    <t>Sultan Kudarat</t>
  </si>
  <si>
    <t>ARMM</t>
  </si>
  <si>
    <t>Basilan</t>
  </si>
  <si>
    <t>Lanao del Sur</t>
  </si>
  <si>
    <t>Maguindanao</t>
  </si>
  <si>
    <t>Sulu</t>
  </si>
  <si>
    <t>Tawi-Tawi</t>
  </si>
  <si>
    <t>Agusan del Sur</t>
  </si>
  <si>
    <t>Surigao del Norte</t>
  </si>
  <si>
    <t>Surigao del Sur</t>
  </si>
  <si>
    <t>Dinagat Islands</t>
  </si>
  <si>
    <t>NATIONAL</t>
  </si>
  <si>
    <t>INPUT PROVINCIAL MULTIPLIER FOR # OF 6-23 MONTHS CHILDREN →</t>
  </si>
  <si>
    <t>6-23 mos.
(6-11 + 12-23 mos.)</t>
  </si>
  <si>
    <t>Isabela City</t>
  </si>
  <si>
    <t>Cotabato City</t>
  </si>
  <si>
    <t>CLICK HERE TO GO BACK TO "POP'N NUT SIT" SHEET</t>
  </si>
  <si>
    <t>CARAGA</t>
  </si>
  <si>
    <t>Cordillera Administrative Region</t>
  </si>
  <si>
    <t>Nutrition-Direct</t>
  </si>
  <si>
    <t xml:space="preserve">Pregnant Women </t>
  </si>
  <si>
    <r>
      <t xml:space="preserve">List of Multipliers for Target Groups (Province-specific)
</t>
    </r>
    <r>
      <rPr>
        <b/>
        <sz val="11"/>
        <color theme="1"/>
        <rFont val="Calibri"/>
        <family val="2"/>
        <scheme val="minor"/>
      </rPr>
      <t>Department of Health Department Memorandum 2018-0381</t>
    </r>
  </si>
  <si>
    <t>DSWD</t>
  </si>
  <si>
    <t>DepEd</t>
  </si>
  <si>
    <t>Agusan del Norte (including Butuan City)</t>
  </si>
  <si>
    <t>Quezon (including Lucena City)</t>
  </si>
  <si>
    <t>Palawan (including Puerto Princesa City)</t>
  </si>
  <si>
    <t>Cebu (including Cebu City, Mandaue City, and Lapu Lapu City)</t>
  </si>
  <si>
    <t>Leyte (including Tacloban City)</t>
  </si>
  <si>
    <t>Samar (Western Samar)</t>
  </si>
  <si>
    <t>Zamboanga del Sur (including Zamboanga City)</t>
  </si>
  <si>
    <t>Iloilo (including Iloilo City)</t>
  </si>
  <si>
    <t>Lanao del Norte (including Iligan City)</t>
  </si>
  <si>
    <t>Misamis Oriental (including Cagayan de Oro City)</t>
  </si>
  <si>
    <t>Davao del Sur (including Davao City)</t>
  </si>
  <si>
    <t>Cotabato (North Cotabato)</t>
  </si>
  <si>
    <t>South Cotabato (including General Santos City)</t>
  </si>
  <si>
    <t>Cost of major activities on coordination and monitoring for Promotion of maternal nutrition and IYCF (PhP)</t>
  </si>
  <si>
    <t>Provincial Multiplier: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</si>
</sst>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00"/>
  </numFmts>
  <fonts count="29"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sz val="7"/>
      <color theme="1"/>
      <name val="Times New Roman"/>
      <family val="1"/>
    </font>
    <font>
      <b/>
      <sz val="16"/>
      <color theme="1"/>
      <name val="Calibri"/>
      <family val="2"/>
      <scheme val="minor"/>
    </font>
    <font>
      <b/>
      <sz val="20"/>
      <color theme="1"/>
      <name val="Calibri"/>
      <family val="2"/>
      <scheme val="minor"/>
    </font>
    <font>
      <b/>
      <sz val="24"/>
      <color theme="1"/>
      <name val="Calibri"/>
      <family val="2"/>
      <scheme val="minor"/>
    </font>
    <font>
      <sz val="16"/>
      <color theme="1"/>
      <name val="Calibri"/>
      <family val="2"/>
      <scheme val="minor"/>
    </font>
    <font>
      <sz val="22"/>
      <color theme="1"/>
      <name val="Calibri"/>
      <family val="2"/>
      <scheme val="minor"/>
    </font>
    <font>
      <b/>
      <sz val="8"/>
      <color theme="1"/>
      <name val="Calibri"/>
      <family val="2"/>
      <scheme val="minor"/>
    </font>
    <font>
      <b/>
      <sz val="11"/>
      <color rgb="FF333333"/>
      <name val="Calibri"/>
      <family val="2"/>
      <scheme val="minor"/>
    </font>
    <font>
      <sz val="11"/>
      <color rgb="FF333333"/>
      <name val="Calibri"/>
      <family val="2"/>
      <scheme val="minor"/>
    </font>
    <font>
      <sz val="11"/>
      <name val="Calibri"/>
      <family val="2"/>
      <scheme val="minor"/>
    </font>
    <font>
      <sz val="10"/>
      <color theme="1"/>
      <name val="Calibri"/>
      <family val="2"/>
      <scheme val="minor"/>
    </font>
    <font>
      <sz val="28"/>
      <name val="Calibri"/>
      <family val="2"/>
      <scheme val="minor"/>
    </font>
    <font>
      <b/>
      <sz val="11"/>
      <name val="Calibri"/>
      <family val="2"/>
      <scheme val="minor"/>
    </font>
    <font>
      <b/>
      <i/>
      <sz val="9"/>
      <color theme="1"/>
      <name val="Calibri"/>
      <family val="2"/>
      <scheme val="minor"/>
    </font>
    <font>
      <i/>
      <sz val="10"/>
      <name val="Calibri"/>
      <family val="2"/>
      <scheme val="minor"/>
    </font>
    <font>
      <sz val="11"/>
      <color theme="0"/>
      <name val="Calibri"/>
      <family val="2"/>
      <scheme val="minor"/>
    </font>
    <font>
      <u/>
      <sz val="11"/>
      <color theme="10"/>
      <name val="Calibri"/>
      <family val="2"/>
      <scheme val="minor"/>
    </font>
    <font>
      <u/>
      <sz val="11"/>
      <name val="Calibri"/>
      <family val="2"/>
      <scheme val="minor"/>
    </font>
    <font>
      <b/>
      <u/>
      <sz val="11"/>
      <color theme="1"/>
      <name val="Calibri"/>
      <family val="2"/>
      <scheme val="minor"/>
    </font>
    <font>
      <sz val="14"/>
      <color theme="1"/>
      <name val="Calibri"/>
      <family val="2"/>
      <scheme val="minor"/>
    </font>
    <font>
      <b/>
      <sz val="11"/>
      <color rgb="FFFF0000"/>
      <name val="Calibri"/>
      <family val="2"/>
      <scheme val="minor"/>
    </font>
    <font>
      <b/>
      <sz val="14"/>
      <color theme="1"/>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8" tint="0.59999389629810485"/>
        <bgColor indexed="64"/>
      </patternFill>
    </fill>
    <fill>
      <patternFill patternType="solid">
        <fgColor rgb="FFFF0000"/>
        <bgColor indexed="64"/>
      </patternFill>
    </fill>
    <fill>
      <patternFill patternType="solid">
        <fgColor rgb="FFFFFFFF"/>
        <bgColor indexed="64"/>
      </patternFill>
    </fill>
    <fill>
      <patternFill patternType="solid">
        <fgColor rgb="FF99FF66"/>
        <bgColor indexed="64"/>
      </patternFill>
    </fill>
    <fill>
      <patternFill patternType="solid">
        <fgColor theme="2"/>
        <bgColor indexed="64"/>
      </patternFill>
    </fill>
    <fill>
      <patternFill patternType="solid">
        <fgColor theme="1"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s>
  <borders count="72">
    <border>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rgb="FFFF0000"/>
      </top>
      <bottom/>
      <diagonal/>
    </border>
    <border>
      <left style="medium">
        <color rgb="FFFF0000"/>
      </left>
      <right style="medium">
        <color rgb="FFFF0000"/>
      </right>
      <top style="medium">
        <color rgb="FFFF0000"/>
      </top>
      <bottom/>
      <diagonal/>
    </border>
    <border>
      <left/>
      <right/>
      <top style="medium">
        <color rgb="FFFF0000"/>
      </top>
      <bottom style="medium">
        <color rgb="FFFF0000"/>
      </bottom>
      <diagonal/>
    </border>
    <border>
      <left style="medium">
        <color rgb="FFFF0000"/>
      </left>
      <right/>
      <top/>
      <bottom/>
      <diagonal/>
    </border>
    <border>
      <left style="medium">
        <color rgb="FFFF0000"/>
      </left>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style="medium">
        <color rgb="FFFF0000"/>
      </bottom>
      <diagonal/>
    </border>
    <border>
      <left style="medium">
        <color rgb="FFFF0000"/>
      </left>
      <right/>
      <top style="medium">
        <color rgb="FFFF0000"/>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rgb="FFFF0000"/>
      </right>
      <top style="thin">
        <color theme="1"/>
      </top>
      <bottom style="thin">
        <color theme="1"/>
      </bottom>
      <diagonal/>
    </border>
    <border>
      <left style="medium">
        <color rgb="FFFF0000"/>
      </left>
      <right style="thin">
        <color theme="1"/>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thin">
        <color indexed="64"/>
      </bottom>
      <diagonal/>
    </border>
    <border>
      <left/>
      <right style="thin">
        <color theme="1"/>
      </right>
      <top style="thin">
        <color theme="1"/>
      </top>
      <bottom style="thin">
        <color theme="1"/>
      </bottom>
      <diagonal/>
    </border>
    <border>
      <left style="thin">
        <color indexed="64"/>
      </left>
      <right style="thin">
        <color theme="1"/>
      </right>
      <top style="thin">
        <color indexed="64"/>
      </top>
      <bottom style="thin">
        <color theme="1"/>
      </bottom>
      <diagonal/>
    </border>
    <border>
      <left style="thin">
        <color indexed="64"/>
      </left>
      <right style="thin">
        <color theme="1"/>
      </right>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medium">
        <color rgb="FFFF0000"/>
      </left>
      <right style="medium">
        <color rgb="FFFF0000"/>
      </right>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thin">
        <color theme="1"/>
      </right>
      <top/>
      <bottom style="thin">
        <color indexed="64"/>
      </bottom>
      <diagonal/>
    </border>
    <border>
      <left style="thin">
        <color theme="1"/>
      </left>
      <right/>
      <top/>
      <bottom/>
      <diagonal/>
    </border>
    <border>
      <left style="thin">
        <color indexed="64"/>
      </left>
      <right style="thin">
        <color theme="1"/>
      </right>
      <top style="thin">
        <color indexed="64"/>
      </top>
      <bottom/>
      <diagonal/>
    </border>
    <border>
      <left/>
      <right/>
      <top style="thin">
        <color theme="1"/>
      </top>
      <bottom/>
      <diagonal/>
    </border>
    <border>
      <left style="thin">
        <color theme="1"/>
      </left>
      <right style="medium">
        <color rgb="FFFF0000"/>
      </right>
      <top style="thin">
        <color theme="1"/>
      </top>
      <bottom style="thin">
        <color theme="1"/>
      </bottom>
      <diagonal/>
    </border>
    <border>
      <left style="thin">
        <color indexed="64"/>
      </left>
      <right style="thin">
        <color theme="1"/>
      </right>
      <top style="thin">
        <color indexed="64"/>
      </top>
      <bottom style="thin">
        <color indexed="64"/>
      </bottom>
      <diagonal/>
    </border>
    <border>
      <left/>
      <right/>
      <top style="thin">
        <color theme="1"/>
      </top>
      <bottom style="thin">
        <color indexed="64"/>
      </bottom>
      <diagonal/>
    </border>
    <border>
      <left/>
      <right/>
      <top/>
      <bottom style="thin">
        <color theme="1"/>
      </bottom>
      <diagonal/>
    </border>
    <border>
      <left/>
      <right style="medium">
        <color rgb="FFFF0000"/>
      </right>
      <top style="thin">
        <color indexed="64"/>
      </top>
      <bottom style="thin">
        <color indexed="64"/>
      </bottom>
      <diagonal/>
    </border>
    <border>
      <left style="thin">
        <color indexed="64"/>
      </left>
      <right style="thin">
        <color indexed="64"/>
      </right>
      <top/>
      <bottom/>
      <diagonal/>
    </border>
    <border>
      <left style="medium">
        <color rgb="FFFF0000"/>
      </left>
      <right style="thin">
        <color indexed="64"/>
      </right>
      <top style="thin">
        <color indexed="64"/>
      </top>
      <bottom style="thin">
        <color indexed="64"/>
      </bottom>
      <diagonal/>
    </border>
    <border>
      <left style="medium">
        <color rgb="FFFF0000"/>
      </left>
      <right style="thin">
        <color theme="1"/>
      </right>
      <top style="thin">
        <color theme="1"/>
      </top>
      <bottom style="thin">
        <color indexed="64"/>
      </bottom>
      <diagonal/>
    </border>
    <border>
      <left/>
      <right style="medium">
        <color rgb="FFFF0000"/>
      </right>
      <top style="medium">
        <color rgb="FFFF0000"/>
      </top>
      <bottom style="medium">
        <color rgb="FFFF0000"/>
      </bottom>
      <diagonal/>
    </border>
    <border>
      <left style="thin">
        <color indexed="64"/>
      </left>
      <right style="medium">
        <color rgb="FFFF0000"/>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medium">
        <color rgb="FFFF0000"/>
      </left>
      <right/>
      <top style="thin">
        <color indexed="64"/>
      </top>
      <bottom/>
      <diagonal/>
    </border>
    <border>
      <left/>
      <right style="medium">
        <color rgb="FFFF0000"/>
      </right>
      <top style="thin">
        <color theme="1"/>
      </top>
      <bottom/>
      <diagonal/>
    </border>
    <border>
      <left style="thin">
        <color indexed="64"/>
      </left>
      <right/>
      <top style="thin">
        <color theme="1"/>
      </top>
      <bottom/>
      <diagonal/>
    </border>
    <border>
      <left/>
      <right/>
      <top style="thin">
        <color indexed="64"/>
      </top>
      <bottom style="thin">
        <color theme="1"/>
      </bottom>
      <diagonal/>
    </border>
    <border>
      <left/>
      <right style="medium">
        <color rgb="FFFF0000"/>
      </right>
      <top style="thin">
        <color indexed="64"/>
      </top>
      <bottom style="thin">
        <color theme="1"/>
      </bottom>
      <diagonal/>
    </border>
    <border>
      <left/>
      <right/>
      <top style="thin">
        <color theme="1"/>
      </top>
      <bottom style="medium">
        <color rgb="FFFF0000"/>
      </bottom>
      <diagonal/>
    </border>
    <border>
      <left/>
      <right style="thin">
        <color theme="1"/>
      </right>
      <top style="thin">
        <color theme="1"/>
      </top>
      <bottom style="thin">
        <color indexed="64"/>
      </bottom>
      <diagonal/>
    </border>
    <border>
      <left style="thin">
        <color indexed="64"/>
      </left>
      <right style="thin">
        <color theme="1"/>
      </right>
      <top style="thin">
        <color indexed="64"/>
      </top>
      <bottom style="medium">
        <color rgb="FFFF0000"/>
      </bottom>
      <diagonal/>
    </border>
    <border>
      <left/>
      <right style="thin">
        <color theme="1"/>
      </right>
      <top style="thin">
        <color indexed="64"/>
      </top>
      <bottom style="thin">
        <color indexed="64"/>
      </bottom>
      <diagonal/>
    </border>
    <border>
      <left style="medium">
        <color rgb="FFFF0000"/>
      </left>
      <right style="thin">
        <color theme="1"/>
      </right>
      <top style="medium">
        <color rgb="FFFF0000"/>
      </top>
      <bottom style="medium">
        <color rgb="FFFF0000"/>
      </bottom>
      <diagonal/>
    </border>
    <border>
      <left style="thin">
        <color indexed="64"/>
      </left>
      <right style="thin">
        <color theme="1"/>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theme="1"/>
      </left>
      <right/>
      <top style="thin">
        <color indexed="64"/>
      </top>
      <bottom style="thin">
        <color indexed="64"/>
      </bottom>
      <diagonal/>
    </border>
    <border>
      <left/>
      <right/>
      <top/>
      <bottom style="medium">
        <color rgb="FFFF0000"/>
      </bottom>
      <diagonal/>
    </border>
    <border>
      <left style="thin">
        <color theme="1"/>
      </left>
      <right/>
      <top/>
      <bottom style="thin">
        <color theme="1"/>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cellStyleXfs>
  <cellXfs count="826">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0" fillId="0" borderId="0" xfId="0" applyFont="1" applyAlignment="1" applyProtection="1">
      <alignment horizontal="left" vertical="center"/>
    </xf>
    <xf numFmtId="0" fontId="0" fillId="0" borderId="0" xfId="0" applyFont="1" applyFill="1" applyAlignment="1" applyProtection="1">
      <alignment horizontal="left" vertical="center"/>
    </xf>
    <xf numFmtId="0" fontId="0" fillId="0" borderId="0" xfId="0" applyFont="1" applyFill="1" applyBorder="1" applyProtection="1"/>
    <xf numFmtId="0" fontId="0" fillId="0" borderId="0" xfId="0" applyFont="1" applyFill="1" applyBorder="1" applyAlignment="1" applyProtection="1">
      <alignment horizontal="left" vertical="center"/>
    </xf>
    <xf numFmtId="0" fontId="0" fillId="0" borderId="0" xfId="0" applyFont="1" applyAlignment="1" applyProtection="1">
      <alignment horizontal="left"/>
    </xf>
    <xf numFmtId="0" fontId="0" fillId="0" borderId="0" xfId="0"/>
    <xf numFmtId="0" fontId="0" fillId="0" borderId="0" xfId="0" applyAlignment="1">
      <alignment horizontal="left" vertical="top"/>
    </xf>
    <xf numFmtId="0" fontId="4" fillId="0" borderId="0" xfId="0" applyFont="1" applyFill="1" applyAlignment="1" applyProtection="1">
      <alignment vertical="center" wrapText="1"/>
    </xf>
    <xf numFmtId="0" fontId="0" fillId="0" borderId="0" xfId="0" applyFont="1" applyAlignment="1" applyProtection="1">
      <alignment horizontal="left" vertical="top"/>
    </xf>
    <xf numFmtId="0" fontId="1" fillId="0" borderId="0" xfId="0" applyFont="1"/>
    <xf numFmtId="0" fontId="1" fillId="0" borderId="2" xfId="0" applyFont="1" applyBorder="1" applyAlignment="1" applyProtection="1">
      <alignment vertical="top" wrapText="1"/>
    </xf>
    <xf numFmtId="1" fontId="0" fillId="0" borderId="2" xfId="0" applyNumberFormat="1" applyBorder="1" applyAlignment="1" applyProtection="1">
      <alignment vertical="top" wrapText="1"/>
    </xf>
    <xf numFmtId="1" fontId="0" fillId="0" borderId="2" xfId="0" applyNumberFormat="1" applyBorder="1" applyAlignment="1" applyProtection="1">
      <alignment vertical="top"/>
    </xf>
    <xf numFmtId="0" fontId="1" fillId="0" borderId="0" xfId="0" applyFont="1" applyAlignment="1" applyProtection="1">
      <alignment vertical="top"/>
    </xf>
    <xf numFmtId="0" fontId="1" fillId="0" borderId="2" xfId="0" applyFont="1" applyBorder="1" applyAlignment="1" applyProtection="1">
      <alignment vertical="top"/>
    </xf>
    <xf numFmtId="0" fontId="0" fillId="0" borderId="2" xfId="0" applyBorder="1" applyAlignment="1" applyProtection="1">
      <alignment vertical="top"/>
    </xf>
    <xf numFmtId="0" fontId="0" fillId="0" borderId="2" xfId="0" applyBorder="1" applyAlignment="1" applyProtection="1">
      <alignment vertical="top" wrapText="1"/>
    </xf>
    <xf numFmtId="0" fontId="7" fillId="0" borderId="0" xfId="0" applyFont="1" applyAlignment="1">
      <alignment horizontal="left"/>
    </xf>
    <xf numFmtId="0" fontId="0" fillId="0" borderId="0" xfId="0" applyAlignment="1">
      <alignment vertical="top" wrapText="1"/>
    </xf>
    <xf numFmtId="0" fontId="0" fillId="0" borderId="2" xfId="0" applyBorder="1" applyAlignment="1">
      <alignment horizontal="left" vertical="top" wrapText="1"/>
    </xf>
    <xf numFmtId="0" fontId="0" fillId="0" borderId="2" xfId="0" applyBorder="1" applyAlignment="1">
      <alignment vertical="top" wrapText="1"/>
    </xf>
    <xf numFmtId="0" fontId="0" fillId="0" borderId="0" xfId="0" applyBorder="1" applyAlignment="1">
      <alignment horizontal="left" wrapText="1"/>
    </xf>
    <xf numFmtId="0" fontId="0" fillId="0" borderId="0" xfId="0" applyBorder="1" applyAlignment="1">
      <alignment wrapText="1"/>
    </xf>
    <xf numFmtId="0" fontId="1" fillId="0" borderId="2" xfId="0" applyFont="1" applyBorder="1" applyAlignment="1">
      <alignment horizontal="left" vertical="top" wrapText="1"/>
    </xf>
    <xf numFmtId="0" fontId="1" fillId="0" borderId="2" xfId="0" applyFont="1" applyBorder="1" applyAlignment="1">
      <alignment vertical="top"/>
    </xf>
    <xf numFmtId="0" fontId="0" fillId="0" borderId="0" xfId="0" applyAlignment="1"/>
    <xf numFmtId="0" fontId="0" fillId="0" borderId="0" xfId="0" applyFont="1" applyAlignment="1">
      <alignment horizontal="left" vertical="top"/>
    </xf>
    <xf numFmtId="0" fontId="1" fillId="5" borderId="0" xfId="0" applyFont="1" applyFill="1" applyAlignment="1" applyProtection="1">
      <alignment vertical="top"/>
    </xf>
    <xf numFmtId="0" fontId="0" fillId="0" borderId="0" xfId="0" applyFont="1" applyAlignment="1">
      <alignment vertical="top"/>
    </xf>
    <xf numFmtId="0" fontId="0" fillId="0" borderId="0" xfId="0" applyFont="1" applyBorder="1" applyAlignment="1">
      <alignment vertical="top" wrapText="1"/>
    </xf>
    <xf numFmtId="49" fontId="0" fillId="0" borderId="0" xfId="0" applyNumberFormat="1" applyFont="1" applyAlignment="1">
      <alignment horizontal="center" vertical="top"/>
    </xf>
    <xf numFmtId="0" fontId="0" fillId="0" borderId="0" xfId="0" applyFont="1" applyAlignment="1">
      <alignment vertical="top" wrapText="1"/>
    </xf>
    <xf numFmtId="0" fontId="1" fillId="0" borderId="0" xfId="0" applyFont="1" applyAlignment="1">
      <alignment vertical="top"/>
    </xf>
    <xf numFmtId="0" fontId="1" fillId="0" borderId="0" xfId="0" applyFont="1" applyFill="1" applyAlignment="1">
      <alignment vertical="top"/>
    </xf>
    <xf numFmtId="0" fontId="0" fillId="0" borderId="0" xfId="0" applyFont="1" applyFill="1" applyBorder="1" applyAlignment="1" applyProtection="1"/>
    <xf numFmtId="49" fontId="0" fillId="0" borderId="11" xfId="0" applyNumberFormat="1" applyFont="1" applyBorder="1" applyAlignment="1">
      <alignment horizontal="center" vertical="top"/>
    </xf>
    <xf numFmtId="0" fontId="0" fillId="0" borderId="12" xfId="0" applyFont="1" applyBorder="1" applyAlignment="1">
      <alignment horizontal="left" vertical="top"/>
    </xf>
    <xf numFmtId="49" fontId="0" fillId="0" borderId="13" xfId="0" applyNumberFormat="1" applyFont="1" applyBorder="1" applyAlignment="1">
      <alignment horizontal="center" vertical="top"/>
    </xf>
    <xf numFmtId="0" fontId="0" fillId="0" borderId="14" xfId="0" applyFont="1" applyBorder="1" applyAlignment="1">
      <alignment horizontal="left" vertical="top"/>
    </xf>
    <xf numFmtId="0" fontId="1" fillId="0" borderId="0" xfId="0" applyFont="1" applyBorder="1" applyAlignment="1">
      <alignment vertical="top" wrapText="1"/>
    </xf>
    <xf numFmtId="49" fontId="0" fillId="0" borderId="13" xfId="0" applyNumberFormat="1" applyFont="1" applyFill="1" applyBorder="1" applyAlignment="1">
      <alignment horizontal="center" vertical="top"/>
    </xf>
    <xf numFmtId="0" fontId="0" fillId="0" borderId="0" xfId="0" applyBorder="1" applyAlignment="1">
      <alignment vertical="top" wrapText="1"/>
    </xf>
    <xf numFmtId="49" fontId="0" fillId="0" borderId="6" xfId="0" applyNumberFormat="1" applyFont="1" applyBorder="1" applyAlignment="1">
      <alignment horizontal="center" vertical="top"/>
    </xf>
    <xf numFmtId="0" fontId="0" fillId="0" borderId="7" xfId="0" applyFont="1" applyBorder="1" applyAlignment="1">
      <alignment vertical="top" wrapText="1"/>
    </xf>
    <xf numFmtId="0" fontId="0" fillId="0" borderId="15" xfId="0" applyFont="1" applyBorder="1" applyAlignment="1">
      <alignment horizontal="left" vertical="top"/>
    </xf>
    <xf numFmtId="0" fontId="1" fillId="5" borderId="2" xfId="0" applyFont="1" applyFill="1" applyBorder="1" applyAlignment="1">
      <alignment vertical="top" wrapText="1"/>
    </xf>
    <xf numFmtId="0" fontId="1" fillId="5" borderId="2" xfId="0" applyFont="1" applyFill="1" applyBorder="1" applyAlignment="1">
      <alignment horizontal="center" vertical="top"/>
    </xf>
    <xf numFmtId="0" fontId="1" fillId="0" borderId="2"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0" fillId="0" borderId="0" xfId="0" applyFill="1" applyBorder="1" applyAlignment="1" applyProtection="1">
      <alignment wrapText="1"/>
    </xf>
    <xf numFmtId="0" fontId="0" fillId="0" borderId="0" xfId="0" applyFont="1" applyFill="1" applyBorder="1" applyAlignment="1" applyProtection="1">
      <alignment horizontal="center" vertical="top" wrapText="1"/>
    </xf>
    <xf numFmtId="0" fontId="1" fillId="5" borderId="0" xfId="0" applyFont="1" applyFill="1" applyAlignment="1" applyProtection="1"/>
    <xf numFmtId="0" fontId="0" fillId="0" borderId="0" xfId="0" applyFill="1" applyAlignment="1" applyProtection="1">
      <alignment vertical="center" wrapText="1"/>
    </xf>
    <xf numFmtId="0" fontId="0" fillId="0" borderId="0" xfId="0" applyFont="1" applyFill="1" applyAlignment="1" applyProtection="1">
      <alignment vertical="center" wrapText="1"/>
    </xf>
    <xf numFmtId="0" fontId="1" fillId="0" borderId="0" xfId="0" applyFont="1" applyFill="1" applyAlignment="1" applyProtection="1"/>
    <xf numFmtId="0" fontId="1" fillId="0" borderId="0" xfId="0" applyFont="1" applyFill="1" applyBorder="1" applyAlignment="1" applyProtection="1">
      <alignment vertical="center"/>
    </xf>
    <xf numFmtId="0" fontId="1" fillId="5" borderId="0" xfId="0" applyFont="1" applyFill="1" applyAlignment="1" applyProtection="1">
      <alignment horizontal="left" vertical="center"/>
    </xf>
    <xf numFmtId="0" fontId="1" fillId="0" borderId="0" xfId="0" applyFont="1" applyFill="1" applyAlignment="1" applyProtection="1">
      <alignment horizontal="center" vertical="top" wrapText="1"/>
    </xf>
    <xf numFmtId="0" fontId="1" fillId="0" borderId="0" xfId="0" applyFont="1" applyFill="1" applyBorder="1" applyAlignment="1" applyProtection="1">
      <alignment wrapText="1"/>
    </xf>
    <xf numFmtId="0" fontId="1" fillId="0" borderId="2" xfId="0" applyFont="1" applyBorder="1" applyAlignment="1" applyProtection="1">
      <alignment horizontal="center" vertical="top"/>
    </xf>
    <xf numFmtId="0" fontId="1" fillId="0" borderId="0" xfId="0" applyFont="1" applyAlignment="1" applyProtection="1">
      <alignment horizontal="center" vertical="top" wrapText="1"/>
    </xf>
    <xf numFmtId="0" fontId="0" fillId="0" borderId="2" xfId="0" applyFont="1" applyBorder="1" applyAlignment="1" applyProtection="1">
      <alignment horizontal="left" vertical="center" wrapText="1"/>
    </xf>
    <xf numFmtId="43" fontId="0" fillId="0" borderId="2" xfId="1" applyFont="1" applyBorder="1" applyAlignment="1" applyProtection="1">
      <alignment horizontal="left" vertical="center"/>
    </xf>
    <xf numFmtId="0" fontId="0" fillId="0" borderId="16" xfId="0" applyFont="1" applyBorder="1" applyAlignment="1" applyProtection="1">
      <alignment horizontal="left" vertical="center"/>
    </xf>
    <xf numFmtId="43" fontId="0" fillId="6" borderId="2" xfId="1" applyFont="1" applyFill="1" applyBorder="1" applyAlignment="1" applyProtection="1">
      <alignment horizontal="left" vertical="center"/>
      <protection locked="0"/>
    </xf>
    <xf numFmtId="0" fontId="0" fillId="0" borderId="0" xfId="0" applyAlignment="1">
      <alignment vertical="top"/>
    </xf>
    <xf numFmtId="0" fontId="0" fillId="0" borderId="0" xfId="0" applyAlignment="1">
      <alignment horizontal="center" vertical="top"/>
    </xf>
    <xf numFmtId="43" fontId="0" fillId="0" borderId="0" xfId="1" applyFont="1" applyAlignment="1">
      <alignment vertical="top"/>
    </xf>
    <xf numFmtId="0" fontId="0" fillId="0" borderId="11" xfId="0" applyFont="1" applyBorder="1" applyAlignment="1">
      <alignment vertical="top"/>
    </xf>
    <xf numFmtId="0" fontId="0" fillId="0" borderId="12" xfId="0" applyFont="1" applyBorder="1" applyAlignment="1">
      <alignment vertical="top"/>
    </xf>
    <xf numFmtId="0" fontId="0" fillId="0" borderId="13" xfId="0" applyFont="1" applyBorder="1" applyAlignment="1">
      <alignment vertical="top"/>
    </xf>
    <xf numFmtId="0" fontId="0" fillId="0" borderId="14" xfId="0" applyFont="1" applyBorder="1" applyAlignment="1">
      <alignment vertical="top"/>
    </xf>
    <xf numFmtId="0" fontId="0" fillId="0" borderId="13" xfId="0" applyBorder="1" applyAlignment="1">
      <alignment vertical="top"/>
    </xf>
    <xf numFmtId="0" fontId="0" fillId="0" borderId="0" xfId="0" applyBorder="1" applyAlignment="1">
      <alignment horizontal="center" vertical="top"/>
    </xf>
    <xf numFmtId="0" fontId="0" fillId="0" borderId="0" xfId="0" applyBorder="1" applyAlignment="1">
      <alignment vertical="top"/>
    </xf>
    <xf numFmtId="43" fontId="0" fillId="0" borderId="0" xfId="1" applyFont="1" applyBorder="1" applyAlignment="1">
      <alignment vertical="top"/>
    </xf>
    <xf numFmtId="0" fontId="0" fillId="0" borderId="14" xfId="0" applyBorder="1" applyAlignment="1">
      <alignment vertical="top"/>
    </xf>
    <xf numFmtId="0" fontId="1" fillId="0" borderId="13" xfId="0" applyFont="1" applyBorder="1" applyAlignment="1">
      <alignment vertical="top"/>
    </xf>
    <xf numFmtId="0" fontId="1" fillId="5" borderId="0" xfId="0" applyFont="1" applyFill="1" applyBorder="1" applyAlignment="1">
      <alignment horizontal="left" vertical="top" indent="1"/>
    </xf>
    <xf numFmtId="0" fontId="1" fillId="5" borderId="0" xfId="0" applyFont="1" applyFill="1" applyBorder="1" applyAlignment="1">
      <alignment vertical="top"/>
    </xf>
    <xf numFmtId="0" fontId="1" fillId="0" borderId="14" xfId="0" applyFont="1" applyBorder="1" applyAlignment="1">
      <alignment vertical="top"/>
    </xf>
    <xf numFmtId="0" fontId="0" fillId="0" borderId="6" xfId="0" applyBorder="1" applyAlignment="1">
      <alignment vertical="top"/>
    </xf>
    <xf numFmtId="0" fontId="0" fillId="0" borderId="7" xfId="0" applyBorder="1" applyAlignment="1">
      <alignment horizontal="center" vertical="top"/>
    </xf>
    <xf numFmtId="0" fontId="0" fillId="0" borderId="7" xfId="0" applyBorder="1" applyAlignment="1">
      <alignment vertical="top"/>
    </xf>
    <xf numFmtId="0" fontId="0" fillId="0" borderId="15" xfId="0" applyBorder="1" applyAlignment="1">
      <alignment vertical="top"/>
    </xf>
    <xf numFmtId="43" fontId="0" fillId="0" borderId="3" xfId="1" applyFont="1" applyBorder="1" applyAlignment="1" applyProtection="1">
      <alignment horizontal="left" vertical="center"/>
    </xf>
    <xf numFmtId="43" fontId="0" fillId="0" borderId="11" xfId="1" applyFont="1" applyBorder="1" applyAlignment="1" applyProtection="1">
      <alignment horizontal="left" vertical="center"/>
    </xf>
    <xf numFmtId="0" fontId="1" fillId="5" borderId="2" xfId="0" applyFont="1" applyFill="1" applyBorder="1" applyAlignment="1">
      <alignment horizontal="left" vertical="top" indent="1"/>
    </xf>
    <xf numFmtId="0" fontId="1" fillId="5" borderId="2" xfId="0" applyFont="1" applyFill="1" applyBorder="1" applyAlignment="1">
      <alignment vertical="top"/>
    </xf>
    <xf numFmtId="43" fontId="1" fillId="5" borderId="2" xfId="1" applyFont="1" applyFill="1" applyBorder="1" applyAlignment="1">
      <alignment vertical="top"/>
    </xf>
    <xf numFmtId="0" fontId="0" fillId="5" borderId="2" xfId="0" applyFill="1" applyBorder="1" applyAlignment="1">
      <alignment vertical="top"/>
    </xf>
    <xf numFmtId="0" fontId="0" fillId="7" borderId="0" xfId="0" applyFont="1" applyFill="1" applyAlignment="1" applyProtection="1">
      <alignment horizontal="left" vertical="center"/>
    </xf>
    <xf numFmtId="0" fontId="1" fillId="0" borderId="2" xfId="0" applyFont="1" applyBorder="1" applyAlignment="1" applyProtection="1">
      <alignment horizontal="left" vertical="top" wrapText="1"/>
    </xf>
    <xf numFmtId="43" fontId="0" fillId="0" borderId="1" xfId="1" applyFont="1" applyBorder="1" applyAlignment="1" applyProtection="1">
      <alignment horizontal="left" vertical="center"/>
    </xf>
    <xf numFmtId="0" fontId="0" fillId="0" borderId="13" xfId="0" applyFont="1" applyBorder="1" applyAlignment="1" applyProtection="1">
      <alignment horizontal="left" vertical="center"/>
    </xf>
    <xf numFmtId="0" fontId="1" fillId="0" borderId="2" xfId="0" applyFont="1" applyFill="1" applyBorder="1" applyAlignment="1" applyProtection="1">
      <alignment vertical="top" wrapText="1"/>
    </xf>
    <xf numFmtId="0" fontId="0" fillId="7" borderId="2" xfId="0" applyFont="1" applyFill="1" applyBorder="1" applyAlignment="1" applyProtection="1">
      <alignment horizontal="center" vertical="top" wrapText="1"/>
    </xf>
    <xf numFmtId="0" fontId="0" fillId="0" borderId="2" xfId="0" applyFont="1" applyBorder="1" applyAlignment="1" applyProtection="1">
      <alignment horizontal="left" vertical="center"/>
    </xf>
    <xf numFmtId="0" fontId="1" fillId="0" borderId="0" xfId="0" applyFont="1" applyFill="1" applyBorder="1" applyAlignment="1" applyProtection="1">
      <alignment vertical="center" wrapText="1"/>
    </xf>
    <xf numFmtId="0" fontId="1" fillId="0" borderId="11" xfId="0" applyFont="1" applyFill="1" applyBorder="1" applyAlignment="1" applyProtection="1">
      <alignment horizontal="center" vertical="top" wrapText="1"/>
    </xf>
    <xf numFmtId="0" fontId="1" fillId="0" borderId="21" xfId="0" applyFont="1" applyFill="1" applyBorder="1" applyAlignment="1" applyProtection="1">
      <alignment horizontal="center" vertical="top" wrapText="1"/>
    </xf>
    <xf numFmtId="0" fontId="0" fillId="0" borderId="0" xfId="0" applyFont="1" applyFill="1" applyBorder="1" applyAlignment="1" applyProtection="1">
      <alignment vertical="center"/>
    </xf>
    <xf numFmtId="0" fontId="1" fillId="0" borderId="22" xfId="0" applyFont="1" applyFill="1" applyBorder="1" applyAlignment="1" applyProtection="1">
      <alignment horizontal="center" vertical="top" wrapText="1"/>
    </xf>
    <xf numFmtId="0" fontId="0" fillId="7" borderId="8" xfId="0" applyFont="1" applyFill="1" applyBorder="1" applyAlignment="1" applyProtection="1">
      <alignment horizontal="left" vertical="center"/>
    </xf>
    <xf numFmtId="0" fontId="0" fillId="7" borderId="2"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1" fillId="0" borderId="2" xfId="0" applyFont="1" applyFill="1" applyBorder="1" applyAlignment="1" applyProtection="1">
      <alignment horizontal="center" vertical="top"/>
    </xf>
    <xf numFmtId="0" fontId="0" fillId="0" borderId="0" xfId="0" applyFont="1" applyFill="1" applyBorder="1" applyAlignment="1" applyProtection="1">
      <alignment horizontal="left" vertical="center" wrapText="1"/>
    </xf>
    <xf numFmtId="43" fontId="0" fillId="0" borderId="0" xfId="1" applyFont="1" applyFill="1" applyBorder="1" applyAlignment="1" applyProtection="1">
      <alignment horizontal="left" vertic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0" fillId="0" borderId="13" xfId="0" applyFont="1" applyFill="1" applyBorder="1" applyAlignment="1" applyProtection="1">
      <alignment vertical="center"/>
    </xf>
    <xf numFmtId="43" fontId="0" fillId="0" borderId="23" xfId="1" applyFont="1" applyBorder="1" applyAlignment="1" applyProtection="1">
      <alignment horizontal="left" vertical="center"/>
    </xf>
    <xf numFmtId="0" fontId="0" fillId="0" borderId="3" xfId="0" applyFont="1" applyFill="1" applyBorder="1" applyAlignment="1" applyProtection="1">
      <alignment horizontal="right" vertical="center"/>
    </xf>
    <xf numFmtId="0" fontId="0" fillId="6" borderId="2" xfId="0" applyFont="1" applyFill="1" applyBorder="1" applyAlignment="1" applyProtection="1">
      <alignment horizontal="right" vertical="center"/>
      <protection locked="0"/>
    </xf>
    <xf numFmtId="0" fontId="0" fillId="6" borderId="2" xfId="0" applyFont="1" applyFill="1" applyBorder="1" applyAlignment="1" applyProtection="1">
      <alignment horizontal="right"/>
      <protection locked="0"/>
    </xf>
    <xf numFmtId="43" fontId="0" fillId="6" borderId="3" xfId="1" applyFont="1" applyFill="1" applyBorder="1" applyProtection="1">
      <protection locked="0"/>
    </xf>
    <xf numFmtId="43" fontId="0" fillId="6" borderId="3" xfId="1" applyFont="1" applyFill="1" applyBorder="1" applyAlignment="1" applyProtection="1">
      <alignment horizontal="center"/>
      <protection locked="0"/>
    </xf>
    <xf numFmtId="43" fontId="0" fillId="6" borderId="2" xfId="1" applyFont="1" applyFill="1" applyBorder="1" applyProtection="1">
      <protection locked="0"/>
    </xf>
    <xf numFmtId="43" fontId="0" fillId="6" borderId="2" xfId="1" applyFont="1" applyFill="1" applyBorder="1" applyAlignment="1" applyProtection="1">
      <protection locked="0"/>
    </xf>
    <xf numFmtId="0" fontId="1" fillId="0" borderId="0" xfId="0" applyFont="1" applyFill="1" applyBorder="1" applyAlignment="1" applyProtection="1"/>
    <xf numFmtId="0" fontId="1" fillId="0" borderId="2" xfId="0" applyFont="1" applyBorder="1" applyAlignment="1" applyProtection="1">
      <alignment horizontal="center" vertical="center"/>
    </xf>
    <xf numFmtId="43" fontId="0" fillId="0" borderId="24" xfId="1" applyFont="1" applyBorder="1" applyAlignment="1" applyProtection="1">
      <alignment horizontal="left" vertical="center"/>
    </xf>
    <xf numFmtId="0" fontId="0" fillId="7" borderId="6" xfId="0" applyFont="1" applyFill="1" applyBorder="1" applyAlignment="1" applyProtection="1">
      <alignment horizontal="center" vertical="top" wrapText="1"/>
    </xf>
    <xf numFmtId="0" fontId="0" fillId="6" borderId="5" xfId="0" applyFont="1" applyFill="1" applyBorder="1" applyAlignment="1" applyProtection="1">
      <alignment horizontal="right"/>
      <protection locked="0"/>
    </xf>
    <xf numFmtId="0" fontId="1" fillId="0" borderId="21" xfId="0" applyFont="1" applyFill="1" applyBorder="1" applyAlignment="1" applyProtection="1">
      <alignment horizontal="center" vertical="top"/>
    </xf>
    <xf numFmtId="0" fontId="1" fillId="0" borderId="2" xfId="0" applyFont="1" applyFill="1" applyBorder="1" applyAlignment="1" applyProtection="1">
      <alignment wrapText="1"/>
    </xf>
    <xf numFmtId="43" fontId="3" fillId="3" borderId="2" xfId="1" applyFont="1" applyFill="1" applyBorder="1" applyAlignment="1" applyProtection="1">
      <alignment horizontal="right" vertical="center"/>
    </xf>
    <xf numFmtId="43" fontId="2" fillId="0" borderId="2" xfId="1" applyFont="1" applyFill="1" applyBorder="1" applyAlignment="1" applyProtection="1">
      <alignment vertical="center"/>
    </xf>
    <xf numFmtId="43" fontId="15" fillId="0" borderId="2" xfId="1" applyFont="1" applyFill="1" applyBorder="1" applyAlignment="1" applyProtection="1">
      <alignment horizontal="center" vertical="top" wrapText="1"/>
    </xf>
    <xf numFmtId="43" fontId="0" fillId="0" borderId="0" xfId="1" applyFont="1" applyFill="1" applyBorder="1" applyAlignment="1" applyProtection="1">
      <alignment wrapText="1"/>
    </xf>
    <xf numFmtId="0" fontId="0" fillId="6" borderId="33" xfId="0" applyFont="1" applyFill="1" applyBorder="1" applyAlignment="1" applyProtection="1">
      <alignment horizontal="right"/>
      <protection locked="0"/>
    </xf>
    <xf numFmtId="0" fontId="0" fillId="6" borderId="32" xfId="0" applyFont="1" applyFill="1" applyBorder="1" applyAlignment="1" applyProtection="1">
      <alignment horizontal="right"/>
      <protection locked="0"/>
    </xf>
    <xf numFmtId="0" fontId="0" fillId="6" borderId="8" xfId="0" applyFont="1" applyFill="1" applyBorder="1" applyAlignment="1" applyProtection="1">
      <alignment horizontal="right"/>
      <protection locked="0"/>
    </xf>
    <xf numFmtId="43" fontId="0" fillId="6" borderId="8" xfId="1" applyFont="1" applyFill="1" applyBorder="1" applyProtection="1">
      <protection locked="0"/>
    </xf>
    <xf numFmtId="43" fontId="0" fillId="6" borderId="8" xfId="1" applyFont="1" applyFill="1" applyBorder="1" applyAlignment="1" applyProtection="1">
      <protection locked="0"/>
    </xf>
    <xf numFmtId="43" fontId="0" fillId="6" borderId="11" xfId="1" applyFont="1" applyFill="1" applyBorder="1" applyAlignment="1" applyProtection="1">
      <alignment horizontal="center"/>
      <protection locked="0"/>
    </xf>
    <xf numFmtId="43" fontId="0" fillId="6" borderId="11" xfId="1" applyFont="1" applyFill="1" applyBorder="1" applyProtection="1">
      <protection locked="0"/>
    </xf>
    <xf numFmtId="0" fontId="0" fillId="6" borderId="21" xfId="0" applyFont="1" applyFill="1" applyBorder="1" applyAlignment="1" applyProtection="1">
      <alignment horizontal="right"/>
      <protection locked="0"/>
    </xf>
    <xf numFmtId="43" fontId="0" fillId="6" borderId="21" xfId="1" applyFont="1" applyFill="1" applyBorder="1" applyProtection="1">
      <protection locked="0"/>
    </xf>
    <xf numFmtId="43" fontId="0" fillId="6" borderId="21" xfId="1" applyFont="1" applyFill="1" applyBorder="1" applyAlignment="1" applyProtection="1">
      <protection locked="0"/>
    </xf>
    <xf numFmtId="43" fontId="0" fillId="6" borderId="21" xfId="1" applyFont="1" applyFill="1" applyBorder="1" applyAlignment="1" applyProtection="1">
      <alignment horizontal="center"/>
      <protection locked="0"/>
    </xf>
    <xf numFmtId="43" fontId="0" fillId="0" borderId="21" xfId="1" applyFont="1" applyFill="1" applyBorder="1" applyAlignment="1" applyProtection="1">
      <alignment wrapText="1"/>
    </xf>
    <xf numFmtId="43" fontId="0" fillId="6" borderId="25" xfId="1" applyFont="1" applyFill="1" applyBorder="1" applyProtection="1">
      <protection locked="0"/>
    </xf>
    <xf numFmtId="43" fontId="0" fillId="0" borderId="39" xfId="1" applyFont="1" applyFill="1" applyBorder="1" applyAlignment="1" applyProtection="1">
      <alignment wrapText="1"/>
    </xf>
    <xf numFmtId="43" fontId="0" fillId="0" borderId="40" xfId="1" applyFont="1" applyFill="1" applyBorder="1" applyAlignment="1" applyProtection="1">
      <alignment wrapText="1"/>
    </xf>
    <xf numFmtId="43" fontId="0" fillId="0" borderId="31" xfId="1" applyFont="1" applyFill="1" applyBorder="1" applyAlignment="1" applyProtection="1">
      <alignment wrapText="1"/>
    </xf>
    <xf numFmtId="0" fontId="1" fillId="0" borderId="0" xfId="0" applyFont="1" applyBorder="1" applyAlignment="1" applyProtection="1">
      <alignment horizontal="left" wrapText="1"/>
    </xf>
    <xf numFmtId="0" fontId="1" fillId="0" borderId="8" xfId="0" applyFont="1" applyBorder="1" applyAlignment="1" applyProtection="1">
      <alignment horizontal="center" vertical="top"/>
    </xf>
    <xf numFmtId="0" fontId="1" fillId="0" borderId="21" xfId="0" applyFont="1" applyBorder="1" applyAlignment="1" applyProtection="1">
      <alignment horizontal="center" vertical="top" wrapText="1"/>
    </xf>
    <xf numFmtId="43" fontId="0" fillId="0" borderId="21" xfId="1" applyFont="1" applyFill="1" applyBorder="1" applyAlignment="1" applyProtection="1">
      <alignment vertical="center" wrapText="1"/>
    </xf>
    <xf numFmtId="43" fontId="0" fillId="0" borderId="22" xfId="1" applyFont="1" applyFill="1" applyBorder="1" applyAlignment="1" applyProtection="1">
      <alignment vertical="center" wrapText="1"/>
    </xf>
    <xf numFmtId="43" fontId="0" fillId="0" borderId="20" xfId="1" applyFont="1" applyFill="1" applyBorder="1" applyAlignment="1" applyProtection="1">
      <alignment vertical="center" wrapText="1"/>
    </xf>
    <xf numFmtId="0" fontId="1" fillId="0" borderId="42" xfId="0" applyFont="1" applyFill="1" applyBorder="1" applyAlignment="1" applyProtection="1">
      <alignment vertical="top"/>
    </xf>
    <xf numFmtId="0" fontId="0" fillId="6" borderId="2" xfId="0" applyFont="1" applyFill="1" applyBorder="1" applyAlignment="1" applyProtection="1">
      <alignment horizontal="center" vertical="top" wrapText="1"/>
      <protection locked="0"/>
    </xf>
    <xf numFmtId="0" fontId="0" fillId="6" borderId="3" xfId="0" applyFont="1" applyFill="1" applyBorder="1" applyAlignment="1" applyProtection="1">
      <alignment horizontal="center" vertical="top" wrapText="1"/>
      <protection locked="0"/>
    </xf>
    <xf numFmtId="0" fontId="1" fillId="0" borderId="11" xfId="0" applyFont="1" applyBorder="1" applyAlignment="1" applyProtection="1">
      <alignment horizontal="center" vertical="top" wrapText="1"/>
    </xf>
    <xf numFmtId="164" fontId="0" fillId="6" borderId="2" xfId="1" applyNumberFormat="1" applyFont="1" applyFill="1" applyBorder="1" applyAlignment="1" applyProtection="1">
      <alignment horizontal="center" vertical="top" wrapText="1"/>
      <protection locked="0"/>
    </xf>
    <xf numFmtId="43" fontId="1" fillId="0" borderId="1" xfId="1" applyFont="1" applyBorder="1" applyAlignment="1" applyProtection="1">
      <alignment horizontal="left" wrapText="1"/>
    </xf>
    <xf numFmtId="43" fontId="1" fillId="0" borderId="20" xfId="0" applyNumberFormat="1" applyFont="1" applyBorder="1" applyAlignment="1" applyProtection="1">
      <alignment wrapText="1"/>
    </xf>
    <xf numFmtId="0" fontId="0" fillId="6" borderId="21" xfId="0" applyFont="1" applyFill="1" applyBorder="1" applyAlignment="1" applyProtection="1">
      <alignment horizontal="center" vertical="top" wrapText="1"/>
      <protection locked="0"/>
    </xf>
    <xf numFmtId="0" fontId="0" fillId="6" borderId="31" xfId="0" applyFont="1" applyFill="1" applyBorder="1" applyAlignment="1" applyProtection="1">
      <alignment horizontal="center" vertical="top" wrapText="1"/>
      <protection locked="0"/>
    </xf>
    <xf numFmtId="0" fontId="0" fillId="6" borderId="2" xfId="0" applyFont="1" applyFill="1" applyBorder="1" applyAlignment="1" applyProtection="1">
      <alignment horizontal="center" wrapText="1"/>
      <protection locked="0"/>
    </xf>
    <xf numFmtId="0" fontId="0" fillId="6" borderId="3" xfId="0" applyFont="1" applyFill="1" applyBorder="1" applyAlignment="1" applyProtection="1">
      <alignment wrapText="1"/>
      <protection locked="0"/>
    </xf>
    <xf numFmtId="0" fontId="1" fillId="0" borderId="0" xfId="0" applyFont="1" applyFill="1" applyAlignment="1" applyProtection="1">
      <alignment horizontal="left" vertical="center" wrapText="1"/>
    </xf>
    <xf numFmtId="43" fontId="0" fillId="6" borderId="2" xfId="1" applyFont="1" applyFill="1" applyBorder="1" applyAlignment="1" applyProtection="1">
      <alignment vertical="center"/>
      <protection locked="0"/>
    </xf>
    <xf numFmtId="9" fontId="0" fillId="6" borderId="2" xfId="2" applyFont="1" applyFill="1" applyBorder="1" applyAlignment="1" applyProtection="1">
      <alignment horizontal="right" vertical="center"/>
      <protection locked="0"/>
    </xf>
    <xf numFmtId="0" fontId="0" fillId="6" borderId="2" xfId="0" applyFont="1" applyFill="1" applyBorder="1" applyAlignment="1" applyProtection="1">
      <alignment horizontal="center" vertical="center"/>
      <protection locked="0"/>
    </xf>
    <xf numFmtId="43" fontId="0" fillId="0" borderId="1" xfId="1" applyFont="1" applyFill="1" applyBorder="1" applyAlignment="1" applyProtection="1">
      <alignment wrapText="1"/>
    </xf>
    <xf numFmtId="0" fontId="0" fillId="6" borderId="55" xfId="0" applyFont="1" applyFill="1" applyBorder="1" applyAlignment="1" applyProtection="1">
      <alignment horizontal="right"/>
      <protection locked="0"/>
    </xf>
    <xf numFmtId="43" fontId="0" fillId="6" borderId="55" xfId="1" applyFont="1" applyFill="1" applyBorder="1" applyProtection="1">
      <protection locked="0"/>
    </xf>
    <xf numFmtId="43" fontId="0" fillId="6" borderId="56" xfId="1" applyFont="1" applyFill="1" applyBorder="1" applyAlignment="1" applyProtection="1">
      <alignment horizontal="center"/>
      <protection locked="0"/>
    </xf>
    <xf numFmtId="43" fontId="0" fillId="6" borderId="54" xfId="1" applyFont="1" applyFill="1" applyBorder="1" applyProtection="1">
      <protection locked="0"/>
    </xf>
    <xf numFmtId="0" fontId="4" fillId="0" borderId="0" xfId="0" applyFont="1" applyFill="1" applyAlignment="1" applyProtection="1">
      <alignment vertical="center"/>
    </xf>
    <xf numFmtId="49" fontId="0" fillId="0" borderId="0" xfId="0" applyNumberFormat="1" applyFill="1" applyAlignment="1" applyProtection="1">
      <alignment vertical="center" wrapText="1"/>
    </xf>
    <xf numFmtId="43" fontId="3" fillId="3" borderId="1" xfId="1" applyFont="1" applyFill="1" applyBorder="1" applyAlignment="1" applyProtection="1">
      <alignment horizontal="left" vertical="center"/>
    </xf>
    <xf numFmtId="0" fontId="1" fillId="0" borderId="9" xfId="0" applyFont="1" applyBorder="1" applyAlignment="1" applyProtection="1">
      <alignment horizontal="center" vertical="top" wrapText="1"/>
    </xf>
    <xf numFmtId="0" fontId="0" fillId="0" borderId="2" xfId="0" applyFont="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0" xfId="0" applyFont="1" applyFill="1" applyProtection="1"/>
    <xf numFmtId="0" fontId="0" fillId="7" borderId="13" xfId="0" applyFont="1" applyFill="1" applyBorder="1" applyAlignment="1" applyProtection="1">
      <alignment horizontal="center" vertical="top" wrapText="1"/>
    </xf>
    <xf numFmtId="0" fontId="1" fillId="0" borderId="12" xfId="0" applyFont="1" applyBorder="1" applyAlignment="1" applyProtection="1">
      <alignment horizontal="center" vertical="top" wrapText="1"/>
    </xf>
    <xf numFmtId="43" fontId="0" fillId="6" borderId="2" xfId="1" applyFont="1" applyFill="1" applyBorder="1" applyAlignment="1" applyProtection="1">
      <alignment horizontal="center"/>
      <protection locked="0"/>
    </xf>
    <xf numFmtId="43" fontId="0" fillId="0" borderId="2" xfId="1" applyFont="1" applyFill="1" applyBorder="1" applyAlignment="1" applyProtection="1">
      <alignment wrapText="1"/>
    </xf>
    <xf numFmtId="43" fontId="1" fillId="0" borderId="16" xfId="0" applyNumberFormat="1" applyFont="1" applyFill="1" applyBorder="1" applyAlignment="1" applyProtection="1">
      <alignment vertical="center" wrapText="1"/>
    </xf>
    <xf numFmtId="0" fontId="0" fillId="6" borderId="2" xfId="0" applyFill="1" applyBorder="1" applyAlignment="1" applyProtection="1">
      <alignment horizontal="left" vertical="center" wrapText="1"/>
      <protection locked="0"/>
    </xf>
    <xf numFmtId="43" fontId="0" fillId="0" borderId="2" xfId="1" applyFont="1" applyFill="1" applyBorder="1" applyAlignment="1" applyProtection="1">
      <alignment vertical="center" wrapText="1"/>
    </xf>
    <xf numFmtId="43" fontId="0" fillId="6" borderId="2" xfId="1" applyFont="1" applyFill="1" applyBorder="1" applyAlignment="1" applyProtection="1">
      <alignment horizontal="center" vertical="center" wrapText="1"/>
      <protection locked="0"/>
    </xf>
    <xf numFmtId="43" fontId="0" fillId="6" borderId="2" xfId="1" applyFont="1" applyFill="1" applyBorder="1" applyAlignment="1" applyProtection="1">
      <alignment horizontal="center" wrapText="1"/>
      <protection locked="0"/>
    </xf>
    <xf numFmtId="43" fontId="0" fillId="0" borderId="8" xfId="1" applyFont="1" applyFill="1" applyBorder="1" applyAlignment="1" applyProtection="1">
      <alignment vertical="center" wrapText="1"/>
    </xf>
    <xf numFmtId="43" fontId="17" fillId="0" borderId="1" xfId="1" applyFont="1" applyFill="1" applyBorder="1" applyAlignment="1" applyProtection="1">
      <alignment vertical="center" wrapText="1"/>
    </xf>
    <xf numFmtId="0" fontId="17" fillId="0" borderId="2" xfId="0" applyFont="1" applyFill="1" applyBorder="1" applyAlignment="1" applyProtection="1">
      <alignment horizontal="center" vertical="top" wrapText="1"/>
    </xf>
    <xf numFmtId="0" fontId="14" fillId="0" borderId="2" xfId="0" applyFont="1" applyBorder="1" applyAlignment="1" applyProtection="1">
      <alignment wrapText="1"/>
    </xf>
    <xf numFmtId="0" fontId="14" fillId="0" borderId="4" xfId="0" applyFont="1" applyBorder="1" applyAlignment="1" applyProtection="1">
      <alignment wrapText="1"/>
    </xf>
    <xf numFmtId="0" fontId="14" fillId="0" borderId="10" xfId="0" applyFont="1" applyFill="1" applyBorder="1" applyAlignment="1" applyProtection="1">
      <alignment wrapText="1"/>
    </xf>
    <xf numFmtId="0" fontId="14" fillId="0" borderId="0" xfId="0" applyFont="1" applyFill="1" applyBorder="1" applyAlignment="1" applyProtection="1">
      <alignment wrapText="1"/>
    </xf>
    <xf numFmtId="0" fontId="17" fillId="0" borderId="3" xfId="0" applyFont="1" applyFill="1" applyBorder="1" applyAlignment="1" applyProtection="1">
      <alignment horizontal="center" vertical="top" wrapText="1"/>
    </xf>
    <xf numFmtId="164" fontId="0" fillId="0" borderId="0" xfId="1" applyNumberFormat="1" applyFont="1" applyFill="1" applyBorder="1" applyAlignment="1" applyProtection="1">
      <alignment horizontal="right" vertical="center"/>
    </xf>
    <xf numFmtId="0" fontId="0" fillId="0" borderId="0" xfId="0" applyFont="1" applyAlignment="1" applyProtection="1">
      <alignment vertical="top"/>
    </xf>
    <xf numFmtId="0" fontId="0" fillId="0" borderId="3" xfId="0" applyFont="1" applyBorder="1" applyAlignment="1" applyProtection="1">
      <alignment vertical="center" wrapText="1"/>
    </xf>
    <xf numFmtId="0" fontId="0" fillId="0" borderId="0" xfId="0" applyFont="1" applyFill="1" applyBorder="1" applyAlignment="1" applyProtection="1">
      <alignment horizontal="right"/>
    </xf>
    <xf numFmtId="0" fontId="0" fillId="0" borderId="3" xfId="0" applyFont="1" applyFill="1" applyBorder="1" applyAlignment="1" applyProtection="1">
      <alignment vertical="center" wrapText="1"/>
    </xf>
    <xf numFmtId="0" fontId="1" fillId="0" borderId="0" xfId="0" applyFont="1" applyAlignment="1" applyProtection="1">
      <alignment vertical="top" wrapText="1"/>
    </xf>
    <xf numFmtId="0" fontId="0" fillId="0" borderId="2" xfId="0" applyFont="1" applyFill="1" applyBorder="1" applyAlignment="1" applyProtection="1">
      <alignment horizontal="left" vertical="center" wrapText="1"/>
    </xf>
    <xf numFmtId="0" fontId="0" fillId="0" borderId="0" xfId="0" applyFont="1" applyFill="1" applyBorder="1" applyAlignment="1" applyProtection="1">
      <alignment horizontal="right" vertical="center"/>
    </xf>
    <xf numFmtId="0" fontId="1" fillId="0" borderId="0" xfId="0" applyFont="1" applyFill="1" applyBorder="1" applyAlignment="1" applyProtection="1">
      <alignment horizontal="left" wrapText="1"/>
    </xf>
    <xf numFmtId="0" fontId="1" fillId="0" borderId="0" xfId="0" applyFont="1" applyAlignment="1" applyProtection="1">
      <alignment horizontal="left" vertical="top" wrapText="1"/>
    </xf>
    <xf numFmtId="0" fontId="1" fillId="0" borderId="0" xfId="0" applyFont="1" applyFill="1" applyAlignment="1" applyProtection="1">
      <alignment horizontal="left" vertical="top"/>
    </xf>
    <xf numFmtId="0" fontId="0" fillId="0" borderId="0" xfId="0" applyFont="1" applyFill="1" applyAlignment="1" applyProtection="1">
      <alignment horizontal="right" vertical="top"/>
    </xf>
    <xf numFmtId="0" fontId="0" fillId="0" borderId="0" xfId="0" applyFont="1" applyFill="1" applyBorder="1" applyAlignment="1" applyProtection="1">
      <alignment horizontal="right" wrapText="1"/>
    </xf>
    <xf numFmtId="0" fontId="0" fillId="0" borderId="2" xfId="0" applyFont="1" applyFill="1" applyBorder="1" applyAlignment="1" applyProtection="1">
      <alignment horizontal="right" vertical="center"/>
    </xf>
    <xf numFmtId="164" fontId="0" fillId="0" borderId="0" xfId="1" applyNumberFormat="1" applyFont="1" applyBorder="1" applyAlignment="1" applyProtection="1">
      <alignment horizontal="center" vertical="center"/>
    </xf>
    <xf numFmtId="0" fontId="0" fillId="0" borderId="0" xfId="0" applyFont="1" applyFill="1" applyAlignment="1" applyProtection="1">
      <alignment vertical="top"/>
    </xf>
    <xf numFmtId="0" fontId="1" fillId="0" borderId="0" xfId="0" applyFont="1" applyFill="1" applyAlignment="1" applyProtection="1">
      <alignment horizontal="left" vertical="top" wrapText="1"/>
    </xf>
    <xf numFmtId="164" fontId="0" fillId="0" borderId="0" xfId="1" applyNumberFormat="1" applyFont="1" applyBorder="1" applyAlignment="1" applyProtection="1">
      <alignment horizontal="right" vertical="center"/>
    </xf>
    <xf numFmtId="0" fontId="0" fillId="0" borderId="0" xfId="0" applyFont="1" applyFill="1" applyBorder="1" applyAlignment="1" applyProtection="1">
      <alignment horizontal="center"/>
    </xf>
    <xf numFmtId="0" fontId="17" fillId="0" borderId="5" xfId="0" applyFont="1" applyFill="1" applyBorder="1" applyAlignment="1" applyProtection="1">
      <alignment horizontal="center" vertical="top" wrapText="1"/>
    </xf>
    <xf numFmtId="0" fontId="0" fillId="0" borderId="2" xfId="0" applyFont="1" applyBorder="1" applyAlignment="1" applyProtection="1">
      <alignment wrapText="1"/>
    </xf>
    <xf numFmtId="0" fontId="14" fillId="0" borderId="0" xfId="0" applyFont="1" applyFill="1" applyBorder="1" applyAlignment="1" applyProtection="1">
      <alignment horizontal="left" wrapText="1"/>
    </xf>
    <xf numFmtId="0" fontId="14" fillId="0" borderId="0" xfId="0" applyFont="1" applyFill="1" applyBorder="1" applyAlignment="1" applyProtection="1">
      <alignment horizontal="right" wrapText="1"/>
    </xf>
    <xf numFmtId="0" fontId="17" fillId="0" borderId="2" xfId="0" applyFont="1" applyFill="1" applyBorder="1" applyAlignment="1" applyProtection="1">
      <alignment vertical="top" wrapText="1"/>
    </xf>
    <xf numFmtId="0" fontId="0" fillId="6" borderId="2" xfId="0" applyFont="1" applyFill="1" applyBorder="1" applyAlignment="1" applyProtection="1">
      <alignment vertical="center"/>
      <protection locked="0"/>
    </xf>
    <xf numFmtId="43" fontId="14" fillId="6" borderId="2" xfId="1" applyFont="1" applyFill="1" applyBorder="1" applyAlignment="1" applyProtection="1">
      <alignment wrapText="1"/>
      <protection locked="0"/>
    </xf>
    <xf numFmtId="43" fontId="14" fillId="0" borderId="2" xfId="1" applyFont="1" applyFill="1" applyBorder="1" applyAlignment="1" applyProtection="1">
      <alignment wrapText="1"/>
    </xf>
    <xf numFmtId="0" fontId="17" fillId="0" borderId="0" xfId="0" applyFont="1" applyFill="1" applyBorder="1" applyAlignment="1" applyProtection="1">
      <alignment horizontal="center" vertical="top" wrapText="1"/>
    </xf>
    <xf numFmtId="43" fontId="14" fillId="0" borderId="8" xfId="1" applyFont="1" applyFill="1" applyBorder="1" applyAlignment="1" applyProtection="1">
      <alignment wrapText="1"/>
    </xf>
    <xf numFmtId="164" fontId="1" fillId="0" borderId="2" xfId="1" applyNumberFormat="1" applyFont="1" applyBorder="1" applyAlignment="1" applyProtection="1">
      <alignment horizontal="center" vertical="top"/>
    </xf>
    <xf numFmtId="0" fontId="14" fillId="0" borderId="2" xfId="0" applyFont="1" applyFill="1" applyBorder="1" applyAlignment="1" applyProtection="1">
      <alignment wrapText="1"/>
    </xf>
    <xf numFmtId="0" fontId="17" fillId="0" borderId="2" xfId="0" applyFont="1" applyBorder="1" applyAlignment="1" applyProtection="1">
      <alignment wrapText="1"/>
    </xf>
    <xf numFmtId="0" fontId="17" fillId="0" borderId="2" xfId="0" applyNumberFormat="1" applyFont="1" applyFill="1" applyBorder="1" applyAlignment="1" applyProtection="1">
      <alignment horizontal="right" wrapText="1"/>
    </xf>
    <xf numFmtId="0" fontId="17" fillId="7" borderId="2" xfId="0" applyFont="1" applyFill="1" applyBorder="1" applyAlignment="1" applyProtection="1">
      <alignment wrapText="1"/>
    </xf>
    <xf numFmtId="43" fontId="17" fillId="0" borderId="2" xfId="1" applyFont="1" applyFill="1" applyBorder="1" applyAlignment="1" applyProtection="1">
      <alignment wrapText="1"/>
    </xf>
    <xf numFmtId="43" fontId="17" fillId="0" borderId="3" xfId="1" applyFont="1" applyFill="1" applyBorder="1" applyAlignment="1" applyProtection="1">
      <alignment wrapText="1"/>
    </xf>
    <xf numFmtId="43" fontId="17" fillId="0" borderId="1" xfId="0" applyNumberFormat="1" applyFont="1" applyFill="1" applyBorder="1" applyAlignment="1" applyProtection="1">
      <alignment wrapText="1"/>
    </xf>
    <xf numFmtId="43" fontId="17" fillId="0" borderId="1" xfId="1" applyFont="1" applyFill="1" applyBorder="1" applyAlignment="1" applyProtection="1">
      <alignment horizontal="left" wrapText="1"/>
    </xf>
    <xf numFmtId="43" fontId="14" fillId="6" borderId="3" xfId="1" applyFont="1" applyFill="1" applyBorder="1" applyAlignment="1" applyProtection="1">
      <alignment wrapText="1"/>
      <protection locked="0"/>
    </xf>
    <xf numFmtId="0" fontId="14" fillId="6" borderId="2" xfId="0" applyFont="1" applyFill="1" applyBorder="1" applyAlignment="1" applyProtection="1">
      <alignment horizontal="right" wrapText="1"/>
      <protection locked="0"/>
    </xf>
    <xf numFmtId="0" fontId="0" fillId="0" borderId="44" xfId="0" applyFont="1" applyBorder="1" applyAlignment="1" applyProtection="1">
      <alignment horizontal="left" vertical="center"/>
    </xf>
    <xf numFmtId="43" fontId="0" fillId="0" borderId="1" xfId="0" applyNumberFormat="1" applyFont="1" applyBorder="1" applyAlignment="1" applyProtection="1">
      <alignment horizontal="left" vertical="center"/>
    </xf>
    <xf numFmtId="0" fontId="17" fillId="0" borderId="0" xfId="0" applyFont="1" applyFill="1" applyBorder="1" applyAlignment="1" applyProtection="1">
      <alignment horizontal="center" wrapText="1"/>
    </xf>
    <xf numFmtId="0" fontId="0" fillId="0" borderId="0" xfId="0" applyFont="1" applyFill="1" applyAlignment="1" applyProtection="1">
      <alignment horizontal="left" vertical="top"/>
    </xf>
    <xf numFmtId="0" fontId="0" fillId="0" borderId="2" xfId="0" applyFont="1" applyFill="1" applyBorder="1" applyAlignment="1" applyProtection="1">
      <alignment wrapText="1"/>
    </xf>
    <xf numFmtId="0" fontId="0" fillId="0" borderId="21" xfId="0" applyFont="1" applyFill="1" applyBorder="1" applyAlignment="1" applyProtection="1">
      <alignment vertical="center" wrapText="1"/>
    </xf>
    <xf numFmtId="0" fontId="0" fillId="0" borderId="8" xfId="0" applyFont="1" applyFill="1" applyBorder="1" applyAlignment="1" applyProtection="1">
      <alignment vertical="top" wrapText="1"/>
    </xf>
    <xf numFmtId="0" fontId="0" fillId="6" borderId="2" xfId="0" applyFont="1" applyFill="1" applyBorder="1" applyAlignment="1" applyProtection="1">
      <alignment vertical="top" wrapText="1"/>
      <protection locked="0"/>
    </xf>
    <xf numFmtId="0" fontId="0" fillId="0" borderId="21" xfId="0" applyFont="1" applyBorder="1" applyAlignment="1" applyProtection="1">
      <alignment horizontal="left" wrapText="1"/>
    </xf>
    <xf numFmtId="1" fontId="0" fillId="0" borderId="21" xfId="0" applyNumberFormat="1" applyBorder="1" applyAlignment="1" applyProtection="1">
      <alignment vertical="top" wrapText="1"/>
    </xf>
    <xf numFmtId="0" fontId="0" fillId="6" borderId="21" xfId="0" applyFill="1" applyBorder="1" applyAlignment="1" applyProtection="1">
      <alignment vertical="top"/>
      <protection locked="0"/>
    </xf>
    <xf numFmtId="164" fontId="0" fillId="6" borderId="21" xfId="1" applyNumberFormat="1" applyFont="1" applyFill="1" applyBorder="1" applyAlignment="1" applyProtection="1">
      <alignment vertical="top"/>
      <protection locked="0"/>
    </xf>
    <xf numFmtId="0" fontId="17" fillId="0" borderId="21" xfId="0" applyFont="1" applyFill="1" applyBorder="1" applyAlignment="1" applyProtection="1">
      <alignment horizontal="center" vertical="top" wrapText="1"/>
    </xf>
    <xf numFmtId="0" fontId="0" fillId="0" borderId="21" xfId="0" applyNumberFormat="1" applyFont="1" applyBorder="1" applyAlignment="1" applyProtection="1">
      <alignment wrapText="1"/>
    </xf>
    <xf numFmtId="0" fontId="0" fillId="0" borderId="21" xfId="0" applyNumberFormat="1" applyFont="1" applyFill="1" applyBorder="1" applyAlignment="1" applyProtection="1">
      <alignment wrapText="1"/>
    </xf>
    <xf numFmtId="0" fontId="0" fillId="7" borderId="21" xfId="0" applyNumberFormat="1" applyFont="1" applyFill="1" applyBorder="1" applyAlignment="1" applyProtection="1"/>
    <xf numFmtId="0" fontId="0" fillId="0" borderId="25" xfId="0" applyNumberFormat="1" applyFont="1" applyBorder="1" applyAlignment="1" applyProtection="1">
      <alignment wrapText="1"/>
    </xf>
    <xf numFmtId="0" fontId="0" fillId="0" borderId="21" xfId="0" applyFont="1" applyFill="1" applyBorder="1" applyAlignment="1" applyProtection="1"/>
    <xf numFmtId="0" fontId="0" fillId="0" borderId="0" xfId="0" applyNumberFormat="1" applyFont="1" applyBorder="1" applyAlignment="1" applyProtection="1">
      <alignment wrapText="1"/>
    </xf>
    <xf numFmtId="0" fontId="0" fillId="0" borderId="26" xfId="0" applyNumberFormat="1" applyFont="1" applyFill="1" applyBorder="1" applyAlignment="1" applyProtection="1"/>
    <xf numFmtId="0" fontId="0" fillId="0" borderId="26" xfId="0" applyNumberFormat="1" applyFont="1" applyBorder="1" applyAlignment="1" applyProtection="1"/>
    <xf numFmtId="0" fontId="1" fillId="0" borderId="25" xfId="0" applyNumberFormat="1" applyFont="1" applyBorder="1" applyAlignment="1" applyProtection="1">
      <alignment wrapText="1"/>
    </xf>
    <xf numFmtId="0" fontId="0" fillId="0" borderId="26" xfId="0" applyFont="1" applyFill="1" applyBorder="1" applyAlignment="1" applyProtection="1">
      <alignment vertical="center" wrapText="1"/>
    </xf>
    <xf numFmtId="0" fontId="1" fillId="0" borderId="3" xfId="0" applyFont="1" applyBorder="1" applyAlignment="1" applyProtection="1">
      <alignment wrapText="1"/>
    </xf>
    <xf numFmtId="0" fontId="0" fillId="0" borderId="31" xfId="0" applyFont="1" applyFill="1" applyBorder="1" applyAlignment="1" applyProtection="1"/>
    <xf numFmtId="0" fontId="0" fillId="0" borderId="26" xfId="0" applyFont="1" applyFill="1" applyBorder="1" applyAlignment="1" applyProtection="1"/>
    <xf numFmtId="0" fontId="0" fillId="0" borderId="0" xfId="0" applyFont="1" applyBorder="1" applyAlignment="1" applyProtection="1">
      <alignment vertical="center" wrapText="1"/>
    </xf>
    <xf numFmtId="43" fontId="0" fillId="7" borderId="21" xfId="1" applyFont="1" applyFill="1" applyBorder="1" applyAlignment="1" applyProtection="1"/>
    <xf numFmtId="43" fontId="0" fillId="0" borderId="21" xfId="1" applyFont="1" applyFill="1" applyBorder="1" applyAlignment="1" applyProtection="1"/>
    <xf numFmtId="43" fontId="0" fillId="7" borderId="21" xfId="1" applyFont="1" applyFill="1" applyBorder="1" applyAlignment="1" applyProtection="1">
      <alignment vertical="center" wrapText="1"/>
    </xf>
    <xf numFmtId="43" fontId="1" fillId="7" borderId="21" xfId="1" applyFont="1" applyFill="1" applyBorder="1" applyAlignment="1" applyProtection="1">
      <alignment vertical="center" wrapText="1"/>
    </xf>
    <xf numFmtId="0" fontId="1" fillId="0" borderId="0" xfId="0" applyFont="1" applyAlignment="1" applyProtection="1">
      <alignment horizontal="left" vertical="center"/>
    </xf>
    <xf numFmtId="0" fontId="0" fillId="0" borderId="48" xfId="0" applyFont="1" applyFill="1" applyBorder="1" applyAlignment="1" applyProtection="1"/>
    <xf numFmtId="0" fontId="0" fillId="0" borderId="21" xfId="0" applyFont="1" applyFill="1" applyBorder="1" applyAlignment="1" applyProtection="1">
      <alignment horizontal="right"/>
    </xf>
    <xf numFmtId="0" fontId="1" fillId="0" borderId="0" xfId="0"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xf>
    <xf numFmtId="164" fontId="0" fillId="0" borderId="0" xfId="1" applyNumberFormat="1" applyFont="1" applyBorder="1" applyAlignment="1" applyProtection="1">
      <alignment vertical="center"/>
    </xf>
    <xf numFmtId="0" fontId="0" fillId="0" borderId="0" xfId="1" applyNumberFormat="1" applyFont="1" applyBorder="1" applyAlignment="1" applyProtection="1">
      <alignment vertical="center"/>
    </xf>
    <xf numFmtId="0" fontId="17" fillId="0" borderId="0" xfId="0" applyFont="1" applyFill="1" applyBorder="1" applyAlignment="1" applyProtection="1">
      <alignment wrapText="1"/>
    </xf>
    <xf numFmtId="43" fontId="1" fillId="0" borderId="0" xfId="1" applyFont="1" applyFill="1" applyBorder="1" applyAlignment="1" applyProtection="1">
      <alignment vertical="center" wrapText="1"/>
    </xf>
    <xf numFmtId="0" fontId="0" fillId="0" borderId="22" xfId="0" applyNumberFormat="1" applyFont="1" applyFill="1" applyBorder="1" applyAlignment="1" applyProtection="1">
      <alignment vertical="center" wrapText="1"/>
    </xf>
    <xf numFmtId="0" fontId="0" fillId="0" borderId="22" xfId="0" applyFont="1" applyFill="1" applyBorder="1" applyAlignment="1" applyProtection="1">
      <alignment horizontal="right"/>
    </xf>
    <xf numFmtId="43" fontId="0" fillId="0" borderId="22" xfId="1" applyFont="1" applyFill="1" applyBorder="1" applyAlignment="1" applyProtection="1"/>
    <xf numFmtId="0" fontId="1" fillId="0" borderId="21" xfId="0" applyNumberFormat="1" applyFont="1" applyFill="1" applyBorder="1" applyAlignment="1" applyProtection="1">
      <alignment vertical="center" wrapText="1"/>
    </xf>
    <xf numFmtId="0" fontId="0" fillId="0" borderId="11" xfId="0" applyNumberFormat="1" applyFont="1" applyFill="1" applyBorder="1" applyAlignment="1" applyProtection="1"/>
    <xf numFmtId="0" fontId="0" fillId="0" borderId="10" xfId="0" applyNumberFormat="1" applyFont="1" applyFill="1" applyBorder="1" applyAlignment="1" applyProtection="1"/>
    <xf numFmtId="164" fontId="0" fillId="0" borderId="0" xfId="1" applyNumberFormat="1" applyFont="1" applyFill="1" applyBorder="1" applyAlignment="1" applyProtection="1">
      <alignment vertical="center"/>
    </xf>
    <xf numFmtId="0" fontId="0" fillId="7" borderId="2" xfId="0" applyFont="1" applyFill="1" applyBorder="1" applyAlignment="1" applyProtection="1">
      <alignment horizontal="center" vertical="top"/>
    </xf>
    <xf numFmtId="43" fontId="0" fillId="6" borderId="3" xfId="1" applyFont="1" applyFill="1" applyBorder="1" applyAlignment="1" applyProtection="1">
      <alignment horizontal="right" vertical="center"/>
      <protection locked="0"/>
    </xf>
    <xf numFmtId="43" fontId="17" fillId="0" borderId="1" xfId="1" applyFont="1" applyFill="1" applyBorder="1" applyAlignment="1" applyProtection="1"/>
    <xf numFmtId="1" fontId="0" fillId="6" borderId="2" xfId="1" applyNumberFormat="1" applyFont="1" applyFill="1" applyBorder="1" applyAlignment="1" applyProtection="1">
      <alignment vertical="center"/>
      <protection locked="0"/>
    </xf>
    <xf numFmtId="43" fontId="0" fillId="0" borderId="22" xfId="1" applyFont="1" applyFill="1" applyBorder="1" applyAlignment="1" applyProtection="1">
      <alignment wrapText="1"/>
    </xf>
    <xf numFmtId="0" fontId="1" fillId="0" borderId="3" xfId="0" applyFont="1" applyBorder="1" applyAlignment="1" applyProtection="1">
      <alignment horizontal="center" vertical="top" wrapText="1"/>
    </xf>
    <xf numFmtId="0" fontId="0" fillId="0" borderId="0" xfId="0" applyFont="1" applyProtection="1"/>
    <xf numFmtId="0" fontId="1" fillId="0" borderId="2"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0" fillId="0" borderId="3" xfId="0" applyFont="1" applyBorder="1" applyAlignment="1" applyProtection="1">
      <alignment wrapText="1"/>
    </xf>
    <xf numFmtId="164" fontId="0" fillId="7" borderId="2" xfId="1" applyNumberFormat="1" applyFont="1" applyFill="1" applyBorder="1" applyAlignment="1" applyProtection="1">
      <alignment vertical="center"/>
    </xf>
    <xf numFmtId="0" fontId="1" fillId="0" borderId="0" xfId="0" applyFont="1" applyAlignment="1" applyProtection="1">
      <alignment horizontal="left" vertical="center" wrapText="1"/>
    </xf>
    <xf numFmtId="0" fontId="1" fillId="5" borderId="0" xfId="0" applyFont="1" applyFill="1" applyBorder="1" applyAlignment="1" applyProtection="1">
      <alignment horizontal="center" vertical="center" wrapText="1"/>
    </xf>
    <xf numFmtId="0" fontId="0" fillId="0" borderId="13" xfId="0" applyFont="1" applyBorder="1" applyProtection="1"/>
    <xf numFmtId="164" fontId="0" fillId="7" borderId="5" xfId="1" applyNumberFormat="1" applyFont="1" applyFill="1" applyBorder="1" applyAlignment="1" applyProtection="1">
      <alignment vertical="center"/>
    </xf>
    <xf numFmtId="0" fontId="0" fillId="0" borderId="42" xfId="0" applyFont="1" applyBorder="1" applyProtection="1"/>
    <xf numFmtId="0" fontId="0" fillId="0" borderId="44" xfId="0" applyFont="1" applyBorder="1" applyProtection="1"/>
    <xf numFmtId="0" fontId="1" fillId="0" borderId="0" xfId="0" applyFont="1" applyFill="1" applyBorder="1" applyAlignment="1" applyProtection="1">
      <alignment horizontal="center" vertical="center" wrapText="1"/>
    </xf>
    <xf numFmtId="164" fontId="0" fillId="0" borderId="0" xfId="0" applyNumberFormat="1" applyFont="1" applyFill="1" applyBorder="1" applyAlignment="1" applyProtection="1"/>
    <xf numFmtId="164" fontId="3" fillId="0" borderId="0" xfId="0" applyNumberFormat="1" applyFont="1" applyFill="1" applyBorder="1" applyAlignment="1" applyProtection="1"/>
    <xf numFmtId="0" fontId="1" fillId="0" borderId="4" xfId="0" applyFont="1" applyFill="1" applyBorder="1" applyAlignment="1" applyProtection="1">
      <alignment horizontal="center" vertical="center" wrapText="1"/>
    </xf>
    <xf numFmtId="0" fontId="0" fillId="0" borderId="3" xfId="0" applyFont="1" applyFill="1" applyBorder="1" applyAlignment="1" applyProtection="1">
      <alignment wrapText="1"/>
    </xf>
    <xf numFmtId="0" fontId="1" fillId="0" borderId="21" xfId="0" applyFont="1" applyFill="1" applyBorder="1" applyAlignment="1" applyProtection="1">
      <alignment horizontal="center" vertical="center" wrapText="1"/>
    </xf>
    <xf numFmtId="43" fontId="0" fillId="0" borderId="21" xfId="1" applyFont="1" applyBorder="1" applyAlignment="1" applyProtection="1">
      <alignment wrapText="1"/>
    </xf>
    <xf numFmtId="43" fontId="1" fillId="0" borderId="21" xfId="1" applyFont="1" applyBorder="1" applyAlignment="1" applyProtection="1"/>
    <xf numFmtId="43" fontId="1" fillId="0" borderId="1" xfId="1" applyFont="1" applyFill="1" applyBorder="1" applyAlignment="1" applyProtection="1">
      <alignment wrapText="1"/>
    </xf>
    <xf numFmtId="0" fontId="0" fillId="6" borderId="3" xfId="0" applyFont="1" applyFill="1" applyBorder="1" applyAlignment="1" applyProtection="1">
      <alignment horizontal="right"/>
      <protection locked="0"/>
    </xf>
    <xf numFmtId="43" fontId="0" fillId="0" borderId="1" xfId="1" applyFont="1" applyBorder="1" applyProtection="1"/>
    <xf numFmtId="0" fontId="1" fillId="0" borderId="0" xfId="0" applyFont="1" applyFill="1" applyBorder="1" applyAlignment="1" applyProtection="1">
      <alignment horizontal="left"/>
    </xf>
    <xf numFmtId="43" fontId="1" fillId="0" borderId="24" xfId="0" applyNumberFormat="1" applyFont="1" applyFill="1" applyBorder="1" applyAlignment="1" applyProtection="1">
      <alignment vertical="center" wrapText="1"/>
    </xf>
    <xf numFmtId="0" fontId="1" fillId="0" borderId="57" xfId="0" applyFont="1" applyBorder="1" applyAlignment="1" applyProtection="1">
      <alignment horizontal="left" wrapText="1"/>
    </xf>
    <xf numFmtId="0" fontId="1" fillId="0" borderId="21" xfId="0" applyFont="1" applyFill="1" applyBorder="1" applyAlignment="1" applyProtection="1">
      <alignment horizontal="left"/>
    </xf>
    <xf numFmtId="0" fontId="1" fillId="7" borderId="21" xfId="0" applyFont="1" applyFill="1" applyBorder="1" applyAlignment="1" applyProtection="1">
      <alignment horizontal="left"/>
    </xf>
    <xf numFmtId="43" fontId="0" fillId="0" borderId="21" xfId="1" applyFont="1" applyFill="1" applyBorder="1" applyProtection="1"/>
    <xf numFmtId="0" fontId="1" fillId="0" borderId="22" xfId="0" applyFont="1" applyFill="1" applyBorder="1" applyAlignment="1" applyProtection="1">
      <alignment horizontal="center" vertical="top"/>
    </xf>
    <xf numFmtId="0" fontId="0" fillId="7" borderId="21" xfId="0" applyFont="1" applyFill="1" applyBorder="1" applyAlignment="1" applyProtection="1">
      <alignment horizontal="center" vertical="top" wrapText="1"/>
    </xf>
    <xf numFmtId="0" fontId="0" fillId="0" borderId="19" xfId="0" applyFont="1" applyBorder="1" applyAlignment="1" applyProtection="1">
      <alignment horizontal="left" vertical="center"/>
    </xf>
    <xf numFmtId="43" fontId="0" fillId="6" borderId="2" xfId="1" applyFont="1" applyFill="1" applyBorder="1" applyAlignment="1" applyProtection="1">
      <alignment horizontal="center" vertical="center"/>
      <protection locked="0"/>
    </xf>
    <xf numFmtId="43" fontId="0" fillId="6" borderId="8" xfId="1" applyFont="1" applyFill="1" applyBorder="1" applyAlignment="1" applyProtection="1">
      <alignment horizontal="center" vertical="center"/>
      <protection locked="0"/>
    </xf>
    <xf numFmtId="0" fontId="0" fillId="6" borderId="8" xfId="0" applyFont="1" applyFill="1" applyBorder="1" applyAlignment="1" applyProtection="1">
      <alignment horizontal="right" vertical="center"/>
      <protection locked="0"/>
    </xf>
    <xf numFmtId="0" fontId="0" fillId="6" borderId="11" xfId="0" applyFont="1" applyFill="1" applyBorder="1" applyAlignment="1" applyProtection="1">
      <alignment horizontal="right" vertical="center"/>
      <protection locked="0"/>
    </xf>
    <xf numFmtId="0" fontId="14" fillId="0" borderId="0" xfId="0" applyFont="1" applyFill="1" applyAlignment="1" applyProtection="1">
      <alignment horizontal="left" vertical="center"/>
    </xf>
    <xf numFmtId="43" fontId="1" fillId="0" borderId="20" xfId="1" applyFont="1" applyBorder="1" applyAlignment="1" applyProtection="1">
      <alignment horizontal="left" vertical="center"/>
    </xf>
    <xf numFmtId="43" fontId="1" fillId="0" borderId="39" xfId="1" applyFont="1" applyFill="1" applyBorder="1" applyAlignment="1" applyProtection="1">
      <alignment wrapText="1"/>
    </xf>
    <xf numFmtId="0" fontId="0" fillId="0" borderId="21" xfId="0" applyFont="1" applyFill="1" applyBorder="1" applyAlignment="1" applyProtection="1">
      <alignment horizontal="left" wrapText="1"/>
    </xf>
    <xf numFmtId="43" fontId="14" fillId="6" borderId="2" xfId="1" applyFont="1" applyFill="1" applyBorder="1" applyAlignment="1" applyProtection="1">
      <alignment horizontal="center"/>
      <protection locked="0"/>
    </xf>
    <xf numFmtId="0" fontId="14" fillId="6" borderId="2" xfId="0" applyFont="1" applyFill="1" applyBorder="1" applyAlignment="1" applyProtection="1">
      <alignment horizontal="right"/>
      <protection locked="0"/>
    </xf>
    <xf numFmtId="43" fontId="0" fillId="0" borderId="4" xfId="1" applyFont="1" applyFill="1" applyBorder="1" applyAlignment="1" applyProtection="1">
      <alignment horizontal="left" vertical="center"/>
    </xf>
    <xf numFmtId="43" fontId="14" fillId="6" borderId="2" xfId="1" applyFont="1" applyFill="1" applyBorder="1" applyAlignment="1" applyProtection="1">
      <alignment vertical="center"/>
      <protection locked="0"/>
    </xf>
    <xf numFmtId="43" fontId="14" fillId="6" borderId="6" xfId="1" applyFont="1" applyFill="1" applyBorder="1" applyAlignment="1" applyProtection="1">
      <alignment horizontal="center" vertical="center"/>
      <protection locked="0"/>
    </xf>
    <xf numFmtId="0" fontId="14" fillId="6" borderId="2" xfId="0" applyFont="1" applyFill="1" applyBorder="1" applyAlignment="1" applyProtection="1">
      <alignment horizontal="right" vertical="center"/>
      <protection locked="0"/>
    </xf>
    <xf numFmtId="0" fontId="14" fillId="0" borderId="2" xfId="0" applyFont="1" applyFill="1" applyBorder="1" applyAlignment="1" applyProtection="1">
      <alignment horizontal="right" vertical="center"/>
    </xf>
    <xf numFmtId="43" fontId="14" fillId="0" borderId="1" xfId="1" applyFont="1" applyFill="1" applyBorder="1" applyAlignment="1" applyProtection="1">
      <alignment vertical="center"/>
    </xf>
    <xf numFmtId="0" fontId="0" fillId="7" borderId="11" xfId="0" applyFont="1" applyFill="1" applyBorder="1" applyAlignment="1" applyProtection="1">
      <alignment vertical="center"/>
    </xf>
    <xf numFmtId="0" fontId="0" fillId="7" borderId="13" xfId="0" applyFont="1" applyFill="1" applyBorder="1" applyAlignment="1" applyProtection="1">
      <alignment vertical="center"/>
    </xf>
    <xf numFmtId="0" fontId="1" fillId="0" borderId="46" xfId="0" applyFont="1" applyBorder="1" applyAlignment="1" applyProtection="1">
      <alignment vertical="top" wrapText="1"/>
    </xf>
    <xf numFmtId="43" fontId="2" fillId="0" borderId="8" xfId="1" applyFont="1" applyBorder="1" applyAlignment="1" applyProtection="1">
      <alignment horizontal="left" wrapText="1"/>
    </xf>
    <xf numFmtId="43" fontId="0" fillId="0" borderId="0" xfId="0" applyNumberFormat="1" applyAlignment="1">
      <alignment vertical="top"/>
    </xf>
    <xf numFmtId="164" fontId="0" fillId="6" borderId="2" xfId="1" applyNumberFormat="1" applyFont="1" applyFill="1" applyBorder="1" applyAlignment="1" applyProtection="1">
      <alignment horizontal="right" vertical="center"/>
      <protection locked="0"/>
    </xf>
    <xf numFmtId="0" fontId="0" fillId="0" borderId="11" xfId="0" applyBorder="1"/>
    <xf numFmtId="0" fontId="0" fillId="0" borderId="10" xfId="0" applyBorder="1"/>
    <xf numFmtId="0" fontId="0" fillId="0" borderId="10" xfId="0" applyBorder="1" applyAlignment="1">
      <alignment horizontal="center" vertical="center"/>
    </xf>
    <xf numFmtId="0" fontId="0" fillId="0" borderId="12" xfId="0" applyBorder="1"/>
    <xf numFmtId="0" fontId="0" fillId="0" borderId="13" xfId="0" applyBorder="1"/>
    <xf numFmtId="0" fontId="0" fillId="0" borderId="0" xfId="0" applyBorder="1"/>
    <xf numFmtId="0" fontId="16" fillId="0" borderId="0" xfId="0" applyFont="1" applyBorder="1" applyAlignment="1">
      <alignment horizontal="center" vertical="center" wrapText="1"/>
    </xf>
    <xf numFmtId="0" fontId="0" fillId="0" borderId="14" xfId="0" applyBorder="1"/>
    <xf numFmtId="0" fontId="0" fillId="0" borderId="0" xfId="0"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wrapText="1"/>
    </xf>
    <xf numFmtId="0" fontId="0" fillId="0" borderId="14" xfId="0" applyBorder="1" applyAlignment="1">
      <alignment vertical="center" wrapText="1"/>
    </xf>
    <xf numFmtId="0" fontId="0" fillId="0" borderId="0" xfId="0" applyBorder="1" applyAlignment="1">
      <alignment horizontal="center" vertical="center" wrapText="1"/>
    </xf>
    <xf numFmtId="0" fontId="0" fillId="0" borderId="6" xfId="0" applyBorder="1"/>
    <xf numFmtId="0" fontId="0" fillId="0" borderId="7" xfId="0" applyBorder="1"/>
    <xf numFmtId="0" fontId="0" fillId="0" borderId="7" xfId="0" applyBorder="1" applyAlignment="1">
      <alignment horizontal="center" vertical="center"/>
    </xf>
    <xf numFmtId="0" fontId="0" fillId="0" borderId="15" xfId="0" applyBorder="1"/>
    <xf numFmtId="0" fontId="0" fillId="0" borderId="0" xfId="0" applyAlignment="1" applyProtection="1">
      <alignment vertical="top"/>
    </xf>
    <xf numFmtId="0" fontId="1" fillId="0" borderId="0" xfId="0" applyFont="1" applyFill="1" applyAlignment="1" applyProtection="1">
      <alignment vertical="top"/>
    </xf>
    <xf numFmtId="0" fontId="0" fillId="0" borderId="2" xfId="0" applyFont="1" applyBorder="1" applyAlignment="1" applyProtection="1">
      <alignment vertical="top"/>
    </xf>
    <xf numFmtId="0" fontId="13" fillId="4" borderId="2" xfId="0" applyFont="1" applyFill="1" applyBorder="1" applyAlignment="1" applyProtection="1">
      <alignment horizontal="left" vertical="center" wrapText="1" indent="1"/>
    </xf>
    <xf numFmtId="0" fontId="13" fillId="0" borderId="0" xfId="0" applyFont="1" applyAlignment="1" applyProtection="1">
      <alignment horizontal="left" vertical="center"/>
    </xf>
    <xf numFmtId="1" fontId="0" fillId="0" borderId="21" xfId="1" applyNumberFormat="1" applyFont="1" applyFill="1" applyBorder="1" applyAlignment="1" applyProtection="1">
      <alignment horizontal="right" vertical="center"/>
    </xf>
    <xf numFmtId="0" fontId="0" fillId="0" borderId="0" xfId="0" applyFill="1" applyBorder="1" applyAlignment="1" applyProtection="1">
      <alignment vertical="top"/>
    </xf>
    <xf numFmtId="1" fontId="0" fillId="0" borderId="21" xfId="0" applyNumberFormat="1" applyBorder="1" applyProtection="1"/>
    <xf numFmtId="1" fontId="0" fillId="0" borderId="21" xfId="0" applyNumberFormat="1" applyBorder="1" applyAlignment="1" applyProtection="1">
      <alignment vertical="top"/>
    </xf>
    <xf numFmtId="0" fontId="0" fillId="6" borderId="2" xfId="0" applyFill="1" applyBorder="1" applyAlignment="1" applyProtection="1">
      <alignment vertical="top"/>
      <protection locked="0"/>
    </xf>
    <xf numFmtId="1" fontId="0" fillId="6" borderId="2" xfId="2" applyNumberFormat="1" applyFont="1" applyFill="1" applyBorder="1" applyAlignment="1" applyProtection="1">
      <alignment vertical="top"/>
      <protection locked="0"/>
    </xf>
    <xf numFmtId="165" fontId="1" fillId="6" borderId="2" xfId="2" applyNumberFormat="1" applyFont="1" applyFill="1" applyBorder="1" applyAlignment="1" applyProtection="1">
      <alignment vertical="top"/>
      <protection locked="0"/>
    </xf>
    <xf numFmtId="0" fontId="0" fillId="6" borderId="2" xfId="0" applyFill="1" applyBorder="1" applyAlignment="1" applyProtection="1">
      <alignment vertical="top" wrapText="1"/>
      <protection locked="0"/>
    </xf>
    <xf numFmtId="165" fontId="0" fillId="6" borderId="2" xfId="0" applyNumberFormat="1" applyFill="1" applyBorder="1" applyAlignment="1" applyProtection="1">
      <alignment vertical="top" wrapText="1"/>
      <protection locked="0"/>
    </xf>
    <xf numFmtId="1" fontId="0" fillId="6" borderId="2" xfId="0" applyNumberFormat="1" applyFill="1" applyBorder="1" applyAlignment="1" applyProtection="1">
      <alignment vertical="top" wrapText="1"/>
      <protection locked="0"/>
    </xf>
    <xf numFmtId="1" fontId="0" fillId="6" borderId="2" xfId="0" applyNumberFormat="1" applyFill="1" applyBorder="1" applyAlignment="1" applyProtection="1">
      <alignment vertical="top"/>
      <protection locked="0"/>
    </xf>
    <xf numFmtId="43" fontId="0" fillId="6" borderId="0" xfId="1" applyFont="1" applyFill="1" applyBorder="1" applyAlignment="1" applyProtection="1">
      <alignment vertical="top" wrapText="1"/>
      <protection locked="0"/>
    </xf>
    <xf numFmtId="0" fontId="0" fillId="0" borderId="10" xfId="0" applyFont="1" applyFill="1" applyBorder="1" applyProtection="1"/>
    <xf numFmtId="0" fontId="0" fillId="0" borderId="0" xfId="0" applyProtection="1"/>
    <xf numFmtId="43" fontId="0" fillId="6" borderId="9"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0" fillId="6" borderId="4" xfId="0" applyNumberFormat="1" applyFont="1" applyFill="1" applyBorder="1" applyAlignment="1" applyProtection="1">
      <alignment horizontal="center" vertical="center"/>
      <protection locked="0"/>
    </xf>
    <xf numFmtId="0" fontId="0" fillId="6" borderId="3" xfId="0" applyFont="1" applyFill="1" applyBorder="1" applyAlignment="1" applyProtection="1">
      <alignment horizontal="right" vertical="center"/>
      <protection locked="0"/>
    </xf>
    <xf numFmtId="0" fontId="0" fillId="6" borderId="28" xfId="0" applyNumberFormat="1" applyFont="1" applyFill="1" applyBorder="1" applyAlignment="1" applyProtection="1">
      <alignment horizontal="center" vertical="center"/>
      <protection locked="0"/>
    </xf>
    <xf numFmtId="0" fontId="0" fillId="6" borderId="2" xfId="0" applyFont="1" applyFill="1" applyBorder="1" applyAlignment="1" applyProtection="1">
      <alignment horizontal="left" vertical="center" wrapText="1"/>
      <protection locked="0"/>
    </xf>
    <xf numFmtId="43" fontId="0" fillId="6" borderId="21" xfId="1" applyFont="1" applyFill="1" applyBorder="1" applyAlignment="1" applyProtection="1">
      <alignment horizontal="left" vertical="center"/>
      <protection locked="0"/>
    </xf>
    <xf numFmtId="0" fontId="0" fillId="6" borderId="2" xfId="0" applyFont="1" applyFill="1" applyBorder="1" applyAlignment="1" applyProtection="1">
      <alignment wrapText="1"/>
      <protection locked="0"/>
    </xf>
    <xf numFmtId="0" fontId="0" fillId="6" borderId="8" xfId="0" applyFont="1" applyFill="1" applyBorder="1" applyAlignment="1" applyProtection="1">
      <alignment wrapText="1"/>
      <protection locked="0"/>
    </xf>
    <xf numFmtId="43" fontId="0" fillId="6" borderId="21" xfId="1" applyFont="1" applyFill="1" applyBorder="1" applyAlignment="1" applyProtection="1">
      <alignment vertical="center" wrapText="1"/>
      <protection locked="0"/>
    </xf>
    <xf numFmtId="0" fontId="0" fillId="6" borderId="21" xfId="0" applyFont="1" applyFill="1" applyBorder="1" applyAlignment="1" applyProtection="1">
      <alignment horizontal="right" vertical="center" wrapText="1"/>
      <protection locked="0"/>
    </xf>
    <xf numFmtId="0" fontId="0" fillId="6" borderId="21" xfId="0" applyFont="1" applyFill="1" applyBorder="1" applyAlignment="1" applyProtection="1">
      <alignment vertical="center" wrapText="1"/>
      <protection locked="0"/>
    </xf>
    <xf numFmtId="0" fontId="0" fillId="0" borderId="2" xfId="0" applyFont="1" applyFill="1" applyBorder="1" applyAlignment="1" applyProtection="1">
      <alignment vertical="top" wrapText="1"/>
    </xf>
    <xf numFmtId="0" fontId="1" fillId="0" borderId="3" xfId="0" applyFont="1" applyFill="1" applyBorder="1" applyAlignment="1" applyProtection="1">
      <alignment horizontal="center" vertical="top" wrapText="1"/>
    </xf>
    <xf numFmtId="43" fontId="0" fillId="0" borderId="3" xfId="1" applyFont="1" applyBorder="1" applyAlignment="1" applyProtection="1">
      <alignment wrapText="1"/>
    </xf>
    <xf numFmtId="43" fontId="14" fillId="0" borderId="1" xfId="1" applyFont="1" applyFill="1" applyBorder="1" applyAlignment="1" applyProtection="1">
      <alignment wrapText="1"/>
    </xf>
    <xf numFmtId="0" fontId="0" fillId="0" borderId="0" xfId="0" applyFont="1" applyFill="1" applyBorder="1" applyAlignment="1" applyProtection="1">
      <alignment horizontal="left" wrapText="1"/>
    </xf>
    <xf numFmtId="0" fontId="0" fillId="0" borderId="0" xfId="0" applyFont="1" applyFill="1" applyBorder="1" applyAlignment="1" applyProtection="1">
      <alignment horizontal="center" wrapText="1"/>
    </xf>
    <xf numFmtId="0" fontId="1" fillId="7" borderId="3" xfId="0" applyFont="1" applyFill="1" applyBorder="1" applyAlignment="1" applyProtection="1">
      <alignment vertical="top" wrapText="1"/>
    </xf>
    <xf numFmtId="0" fontId="1" fillId="0" borderId="11" xfId="0" applyFont="1" applyFill="1" applyBorder="1" applyAlignment="1" applyProtection="1">
      <alignment vertical="top" wrapText="1"/>
    </xf>
    <xf numFmtId="0" fontId="14" fillId="0" borderId="20" xfId="0" applyFont="1" applyFill="1" applyBorder="1" applyAlignment="1" applyProtection="1">
      <alignment wrapText="1"/>
    </xf>
    <xf numFmtId="0" fontId="0" fillId="6" borderId="3" xfId="0" applyFont="1" applyFill="1" applyBorder="1" applyAlignment="1" applyProtection="1">
      <alignment vertical="top" wrapText="1"/>
      <protection locked="0"/>
    </xf>
    <xf numFmtId="0" fontId="0" fillId="6" borderId="21" xfId="0" applyFont="1" applyFill="1" applyBorder="1" applyAlignment="1" applyProtection="1">
      <alignment horizontal="left" wrapText="1"/>
      <protection locked="0"/>
    </xf>
    <xf numFmtId="0" fontId="0" fillId="0" borderId="2" xfId="0" applyFill="1" applyBorder="1" applyAlignment="1" applyProtection="1">
      <alignment horizontal="left"/>
    </xf>
    <xf numFmtId="164" fontId="0" fillId="0" borderId="2" xfId="1" applyNumberFormat="1" applyFont="1" applyFill="1" applyBorder="1" applyAlignment="1" applyProtection="1">
      <alignment horizontal="right" vertical="center"/>
    </xf>
    <xf numFmtId="43" fontId="0" fillId="0" borderId="2" xfId="1" applyFont="1" applyBorder="1" applyAlignment="1" applyProtection="1">
      <alignment vertical="center"/>
    </xf>
    <xf numFmtId="0" fontId="0" fillId="0" borderId="0" xfId="0" applyFont="1" applyFill="1" applyAlignment="1" applyProtection="1">
      <alignment horizontal="center" vertical="top"/>
    </xf>
    <xf numFmtId="0" fontId="0" fillId="0" borderId="2" xfId="0" applyFont="1" applyFill="1" applyBorder="1" applyAlignment="1" applyProtection="1">
      <alignment horizontal="left"/>
    </xf>
    <xf numFmtId="0" fontId="0" fillId="0" borderId="0" xfId="0" applyFont="1" applyAlignment="1" applyProtection="1">
      <alignment horizontal="center"/>
    </xf>
    <xf numFmtId="43" fontId="0" fillId="0" borderId="29" xfId="1" applyFont="1" applyBorder="1" applyAlignment="1" applyProtection="1">
      <alignment vertical="center"/>
    </xf>
    <xf numFmtId="43" fontId="1" fillId="0" borderId="0" xfId="1" applyFont="1" applyAlignment="1" applyProtection="1">
      <alignment horizontal="left" vertical="center"/>
    </xf>
    <xf numFmtId="0" fontId="0" fillId="0" borderId="0" xfId="0" applyFont="1" applyAlignment="1" applyProtection="1">
      <alignment horizontal="center" vertical="center"/>
    </xf>
    <xf numFmtId="43" fontId="1" fillId="0" borderId="53" xfId="1" applyFont="1" applyBorder="1" applyAlignment="1" applyProtection="1">
      <alignment horizontal="left" vertical="center"/>
    </xf>
    <xf numFmtId="0" fontId="0" fillId="6" borderId="52" xfId="0" applyNumberFormat="1" applyFont="1" applyFill="1" applyBorder="1" applyAlignment="1" applyProtection="1">
      <alignment horizontal="center" vertical="center"/>
      <protection locked="0"/>
    </xf>
    <xf numFmtId="49" fontId="0" fillId="6" borderId="0" xfId="0" applyNumberFormat="1" applyFill="1" applyAlignment="1" applyProtection="1">
      <alignment vertical="center" wrapText="1"/>
      <protection locked="0"/>
    </xf>
    <xf numFmtId="0" fontId="0" fillId="6" borderId="2" xfId="0" applyFont="1" applyFill="1" applyBorder="1" applyAlignment="1" applyProtection="1">
      <alignment horizontal="right" wrapText="1"/>
      <protection locked="0"/>
    </xf>
    <xf numFmtId="43" fontId="2" fillId="6" borderId="2" xfId="1" applyFont="1" applyFill="1" applyBorder="1" applyAlignment="1" applyProtection="1">
      <alignment horizontal="left" wrapText="1"/>
      <protection locked="0"/>
    </xf>
    <xf numFmtId="0" fontId="0" fillId="6" borderId="2" xfId="0" applyFont="1" applyFill="1" applyBorder="1" applyAlignment="1" applyProtection="1">
      <alignment horizontal="left" wrapText="1"/>
      <protection locked="0"/>
    </xf>
    <xf numFmtId="0" fontId="14" fillId="0" borderId="2" xfId="1" applyNumberFormat="1" applyFont="1" applyFill="1" applyBorder="1" applyAlignment="1" applyProtection="1">
      <alignment horizontal="right" wrapText="1"/>
    </xf>
    <xf numFmtId="0" fontId="1" fillId="7" borderId="2" xfId="0" applyFont="1" applyFill="1" applyBorder="1" applyAlignment="1" applyProtection="1">
      <alignment vertical="center"/>
    </xf>
    <xf numFmtId="43" fontId="14" fillId="0" borderId="9" xfId="1" applyFont="1" applyFill="1" applyBorder="1" applyAlignment="1" applyProtection="1">
      <alignment wrapText="1"/>
    </xf>
    <xf numFmtId="43" fontId="14" fillId="0" borderId="12" xfId="1" applyFont="1" applyFill="1" applyBorder="1" applyAlignment="1" applyProtection="1">
      <alignment wrapText="1"/>
    </xf>
    <xf numFmtId="0" fontId="14" fillId="0" borderId="0" xfId="0" applyFont="1" applyFill="1" applyBorder="1" applyAlignment="1" applyProtection="1">
      <alignment horizontal="center" wrapText="1"/>
    </xf>
    <xf numFmtId="0" fontId="0" fillId="7" borderId="21" xfId="1" applyNumberFormat="1" applyFont="1" applyFill="1" applyBorder="1" applyAlignment="1" applyProtection="1">
      <alignment vertical="center"/>
    </xf>
    <xf numFmtId="0" fontId="0" fillId="0" borderId="31" xfId="1" applyNumberFormat="1" applyFont="1" applyFill="1" applyBorder="1" applyAlignment="1" applyProtection="1">
      <alignment vertical="center"/>
    </xf>
    <xf numFmtId="0" fontId="0" fillId="0" borderId="44" xfId="0" applyFont="1" applyFill="1" applyBorder="1" applyAlignment="1" applyProtection="1"/>
    <xf numFmtId="43" fontId="0" fillId="0" borderId="1" xfId="1" applyFont="1" applyFill="1" applyBorder="1" applyAlignment="1" applyProtection="1"/>
    <xf numFmtId="0" fontId="0" fillId="7" borderId="21" xfId="0" applyFont="1" applyFill="1" applyBorder="1" applyAlignment="1" applyProtection="1"/>
    <xf numFmtId="43" fontId="0" fillId="0" borderId="40" xfId="1" applyFont="1" applyFill="1" applyBorder="1" applyAlignment="1" applyProtection="1"/>
    <xf numFmtId="0" fontId="1" fillId="7" borderId="25" xfId="0" applyFont="1" applyFill="1" applyBorder="1" applyAlignment="1" applyProtection="1"/>
    <xf numFmtId="43" fontId="1" fillId="0" borderId="17" xfId="1" applyFont="1" applyFill="1" applyBorder="1" applyAlignment="1" applyProtection="1"/>
    <xf numFmtId="0" fontId="1" fillId="0" borderId="0" xfId="0" applyFont="1" applyProtection="1"/>
    <xf numFmtId="43" fontId="1" fillId="0" borderId="1" xfId="1" applyFont="1" applyFill="1" applyBorder="1" applyAlignment="1" applyProtection="1"/>
    <xf numFmtId="0" fontId="1" fillId="7" borderId="45" xfId="0" applyFont="1" applyFill="1" applyBorder="1" applyAlignment="1" applyProtection="1">
      <alignment horizontal="right"/>
    </xf>
    <xf numFmtId="0" fontId="1" fillId="0" borderId="0" xfId="0" applyFont="1" applyFill="1" applyBorder="1" applyAlignment="1" applyProtection="1">
      <alignment horizontal="right"/>
    </xf>
    <xf numFmtId="43" fontId="1" fillId="0" borderId="0" xfId="1" applyFont="1" applyFill="1" applyBorder="1" applyAlignment="1" applyProtection="1"/>
    <xf numFmtId="43" fontId="0" fillId="0" borderId="2" xfId="1" applyFont="1" applyFill="1" applyBorder="1" applyAlignment="1" applyProtection="1">
      <alignment vertical="center"/>
    </xf>
    <xf numFmtId="0" fontId="1" fillId="0" borderId="46" xfId="0" applyFont="1" applyBorder="1" applyAlignment="1" applyProtection="1">
      <alignment horizontal="center" vertical="top" wrapText="1"/>
    </xf>
    <xf numFmtId="0" fontId="1" fillId="0" borderId="8" xfId="0" applyFont="1" applyBorder="1" applyAlignment="1" applyProtection="1">
      <alignment horizontal="left" vertical="center" wrapText="1"/>
    </xf>
    <xf numFmtId="0" fontId="1" fillId="0" borderId="10" xfId="0" applyFont="1" applyBorder="1" applyAlignment="1" applyProtection="1">
      <alignment vertical="center" wrapText="1"/>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right" vertical="center" wrapText="1"/>
    </xf>
    <xf numFmtId="0" fontId="1" fillId="0" borderId="0" xfId="0" applyFont="1" applyBorder="1" applyAlignment="1" applyProtection="1">
      <alignment horizontal="right" vertical="center"/>
    </xf>
    <xf numFmtId="43" fontId="1" fillId="0" borderId="1" xfId="0" applyNumberFormat="1" applyFont="1" applyBorder="1" applyAlignment="1" applyProtection="1">
      <alignment horizontal="right" vertical="center"/>
    </xf>
    <xf numFmtId="0" fontId="1" fillId="0" borderId="0" xfId="0" applyFont="1" applyBorder="1" applyAlignment="1" applyProtection="1">
      <alignment vertical="center" wrapText="1"/>
    </xf>
    <xf numFmtId="0" fontId="1" fillId="0" borderId="0" xfId="0" applyFont="1" applyBorder="1" applyAlignment="1" applyProtection="1">
      <alignment horizontal="right" vertical="center" wrapText="1"/>
    </xf>
    <xf numFmtId="0" fontId="1" fillId="7" borderId="21" xfId="0" applyFont="1" applyFill="1" applyBorder="1" applyAlignment="1" applyProtection="1">
      <alignment vertical="center" wrapText="1"/>
    </xf>
    <xf numFmtId="0" fontId="0" fillId="0" borderId="21" xfId="0" applyFont="1" applyBorder="1" applyAlignment="1" applyProtection="1">
      <alignment vertical="center" wrapText="1"/>
    </xf>
    <xf numFmtId="0" fontId="0" fillId="0" borderId="21" xfId="0" applyFont="1" applyBorder="1" applyAlignment="1" applyProtection="1">
      <alignment horizontal="right" vertical="center" wrapText="1"/>
    </xf>
    <xf numFmtId="43" fontId="0" fillId="0" borderId="21" xfId="1" applyFont="1" applyBorder="1" applyAlignment="1" applyProtection="1">
      <alignment horizontal="center" vertical="center" wrapText="1"/>
    </xf>
    <xf numFmtId="0" fontId="0" fillId="7" borderId="21" xfId="0" applyFont="1" applyFill="1" applyBorder="1" applyAlignment="1" applyProtection="1">
      <alignment horizontal="center" vertical="center" wrapText="1"/>
    </xf>
    <xf numFmtId="43" fontId="0" fillId="0" borderId="22" xfId="1" applyFont="1" applyBorder="1" applyAlignment="1" applyProtection="1">
      <alignment horizontal="center" vertical="center" wrapText="1"/>
    </xf>
    <xf numFmtId="43" fontId="1" fillId="0" borderId="18" xfId="1"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14" fillId="0" borderId="0" xfId="0" applyFont="1" applyFill="1" applyProtection="1"/>
    <xf numFmtId="0" fontId="17" fillId="0" borderId="2" xfId="0" applyFont="1" applyBorder="1" applyAlignment="1" applyProtection="1">
      <alignment horizontal="center" vertical="top" wrapText="1"/>
    </xf>
    <xf numFmtId="0" fontId="17" fillId="0" borderId="8" xfId="0" applyFont="1" applyFill="1" applyBorder="1" applyAlignment="1" applyProtection="1">
      <alignment horizontal="center" vertical="top" wrapText="1"/>
    </xf>
    <xf numFmtId="43" fontId="14" fillId="0" borderId="3" xfId="1" applyFont="1" applyBorder="1" applyAlignment="1" applyProtection="1">
      <alignment horizontal="right"/>
    </xf>
    <xf numFmtId="0" fontId="14" fillId="0" borderId="0" xfId="0" applyFont="1" applyBorder="1" applyAlignment="1" applyProtection="1">
      <alignment horizontal="center" wrapText="1"/>
    </xf>
    <xf numFmtId="0" fontId="14" fillId="0" borderId="10" xfId="0" applyFont="1" applyBorder="1" applyAlignment="1" applyProtection="1">
      <alignment horizontal="center"/>
    </xf>
    <xf numFmtId="0" fontId="14" fillId="0" borderId="0" xfId="0" applyFont="1" applyBorder="1" applyAlignment="1" applyProtection="1">
      <alignment horizontal="center"/>
    </xf>
    <xf numFmtId="0" fontId="0" fillId="0" borderId="22" xfId="0" applyFont="1" applyBorder="1" applyAlignment="1" applyProtection="1">
      <alignment vertical="center" wrapText="1"/>
    </xf>
    <xf numFmtId="0" fontId="0" fillId="0" borderId="22" xfId="0" applyFont="1" applyBorder="1" applyAlignment="1" applyProtection="1">
      <alignment horizontal="right" vertical="center" wrapText="1"/>
    </xf>
    <xf numFmtId="43" fontId="0" fillId="0" borderId="8" xfId="1" applyFont="1" applyBorder="1" applyAlignment="1" applyProtection="1">
      <alignment horizontal="center" vertical="center" wrapText="1"/>
    </xf>
    <xf numFmtId="0" fontId="14" fillId="0" borderId="3" xfId="0" applyFont="1" applyFill="1" applyBorder="1" applyAlignment="1" applyProtection="1">
      <alignment wrapText="1"/>
    </xf>
    <xf numFmtId="0" fontId="0" fillId="0" borderId="4" xfId="0" applyFont="1" applyFill="1" applyBorder="1" applyAlignment="1" applyProtection="1">
      <alignment horizontal="center" vertical="center" wrapText="1"/>
    </xf>
    <xf numFmtId="0" fontId="0" fillId="0" borderId="4" xfId="0" applyFont="1" applyFill="1" applyBorder="1" applyAlignment="1" applyProtection="1">
      <alignment horizontal="right" vertical="center" wrapText="1"/>
    </xf>
    <xf numFmtId="43" fontId="0" fillId="0" borderId="62" xfId="1" applyFont="1" applyFill="1" applyBorder="1" applyAlignment="1" applyProtection="1">
      <alignment horizontal="center" vertical="center" wrapText="1"/>
    </xf>
    <xf numFmtId="0" fontId="14" fillId="0" borderId="0" xfId="0" applyFont="1" applyFill="1" applyBorder="1" applyAlignment="1" applyProtection="1">
      <alignment horizontal="center"/>
    </xf>
    <xf numFmtId="43" fontId="17" fillId="0" borderId="1" xfId="0" applyNumberFormat="1" applyFont="1" applyBorder="1" applyAlignment="1" applyProtection="1">
      <alignment horizontal="center" wrapText="1"/>
    </xf>
    <xf numFmtId="0" fontId="14" fillId="0" borderId="0" xfId="0" applyFont="1" applyBorder="1" applyProtection="1"/>
    <xf numFmtId="0" fontId="14" fillId="0" borderId="16" xfId="0" applyFont="1" applyBorder="1" applyAlignment="1" applyProtection="1">
      <alignment horizontal="center"/>
    </xf>
    <xf numFmtId="0" fontId="17" fillId="0" borderId="2" xfId="0" applyFont="1" applyBorder="1" applyAlignment="1" applyProtection="1">
      <alignment horizontal="center" vertical="top"/>
    </xf>
    <xf numFmtId="0" fontId="17" fillId="0" borderId="3" xfId="0" applyFont="1" applyBorder="1" applyAlignment="1" applyProtection="1">
      <alignment horizontal="center" vertical="top" wrapText="1"/>
    </xf>
    <xf numFmtId="0" fontId="17" fillId="0" borderId="12" xfId="0" applyFont="1" applyBorder="1" applyAlignment="1" applyProtection="1">
      <alignment horizontal="center" vertical="top"/>
    </xf>
    <xf numFmtId="0" fontId="14" fillId="0" borderId="3" xfId="0" applyFont="1" applyBorder="1" applyAlignment="1" applyProtection="1">
      <alignment vertical="center"/>
    </xf>
    <xf numFmtId="43" fontId="14" fillId="0" borderId="20" xfId="1" applyFont="1" applyBorder="1" applyAlignment="1" applyProtection="1">
      <alignment vertical="center"/>
    </xf>
    <xf numFmtId="0" fontId="14" fillId="0" borderId="0" xfId="0" applyFont="1" applyBorder="1" applyAlignment="1" applyProtection="1">
      <alignment horizontal="center" vertical="center"/>
    </xf>
    <xf numFmtId="0" fontId="17" fillId="0" borderId="8" xfId="0" applyFont="1" applyBorder="1" applyAlignment="1" applyProtection="1">
      <alignment horizontal="center" vertical="top" wrapText="1"/>
    </xf>
    <xf numFmtId="0" fontId="14" fillId="0" borderId="2" xfId="0" applyFont="1" applyBorder="1" applyAlignment="1" applyProtection="1">
      <alignment horizontal="left" vertical="center" wrapText="1"/>
    </xf>
    <xf numFmtId="0" fontId="0" fillId="6" borderId="21" xfId="0" applyNumberFormat="1" applyFont="1" applyFill="1" applyBorder="1" applyAlignment="1" applyProtection="1">
      <alignment horizontal="right"/>
      <protection locked="0"/>
    </xf>
    <xf numFmtId="0" fontId="0" fillId="6" borderId="21" xfId="0" applyNumberFormat="1" applyFont="1" applyFill="1" applyBorder="1" applyAlignment="1" applyProtection="1">
      <protection locked="0"/>
    </xf>
    <xf numFmtId="43" fontId="0" fillId="6" borderId="22" xfId="1" applyFont="1" applyFill="1" applyBorder="1" applyAlignment="1" applyProtection="1">
      <alignment vertical="center" wrapText="1"/>
      <protection locked="0"/>
    </xf>
    <xf numFmtId="43" fontId="0" fillId="6" borderId="21" xfId="1" applyFont="1" applyFill="1" applyBorder="1" applyAlignment="1" applyProtection="1">
      <alignment horizontal="center" vertical="center" wrapText="1"/>
      <protection locked="0"/>
    </xf>
    <xf numFmtId="0" fontId="0" fillId="6" borderId="21" xfId="0" applyFont="1" applyFill="1" applyBorder="1" applyAlignment="1" applyProtection="1">
      <alignment horizontal="center" vertical="center" wrapText="1"/>
      <protection locked="0"/>
    </xf>
    <xf numFmtId="0" fontId="0" fillId="6" borderId="22" xfId="0" applyFont="1" applyFill="1" applyBorder="1" applyAlignment="1" applyProtection="1">
      <alignment horizontal="right" vertical="center" wrapText="1"/>
      <protection locked="0"/>
    </xf>
    <xf numFmtId="0" fontId="0" fillId="6" borderId="2" xfId="0" applyFont="1" applyFill="1" applyBorder="1" applyAlignment="1" applyProtection="1">
      <alignment horizontal="right" vertical="center" wrapText="1"/>
      <protection locked="0"/>
    </xf>
    <xf numFmtId="43" fontId="0" fillId="6" borderId="22" xfId="1" applyFont="1" applyFill="1" applyBorder="1" applyAlignment="1" applyProtection="1">
      <alignment horizontal="left" vertical="center"/>
      <protection locked="0"/>
    </xf>
    <xf numFmtId="43" fontId="0" fillId="6" borderId="54" xfId="1" applyFont="1" applyFill="1" applyBorder="1" applyAlignment="1" applyProtection="1">
      <alignment horizontal="left" vertical="center"/>
      <protection locked="0"/>
    </xf>
    <xf numFmtId="0" fontId="1" fillId="0" borderId="3" xfId="0" applyFont="1" applyBorder="1" applyAlignment="1" applyProtection="1">
      <alignment horizontal="left" vertical="center"/>
    </xf>
    <xf numFmtId="0" fontId="1" fillId="0" borderId="4" xfId="0" applyFont="1" applyBorder="1" applyAlignment="1" applyProtection="1">
      <alignment horizontal="left" vertical="center"/>
    </xf>
    <xf numFmtId="0" fontId="0" fillId="7" borderId="0" xfId="0" applyFont="1" applyFill="1" applyBorder="1" applyAlignment="1" applyProtection="1">
      <alignment horizontal="center" vertical="center"/>
    </xf>
    <xf numFmtId="43" fontId="0" fillId="0" borderId="8" xfId="1" applyFont="1" applyBorder="1" applyAlignment="1" applyProtection="1">
      <alignment horizontal="left" vertical="center"/>
    </xf>
    <xf numFmtId="0" fontId="1" fillId="0" borderId="4" xfId="0" applyFont="1" applyFill="1" applyBorder="1" applyAlignment="1" applyProtection="1">
      <alignment horizontal="left" vertical="center"/>
    </xf>
    <xf numFmtId="0" fontId="1" fillId="6" borderId="2" xfId="0" applyFont="1" applyFill="1" applyBorder="1" applyAlignment="1" applyProtection="1">
      <alignment horizontal="left" vertical="center" wrapText="1"/>
      <protection locked="0"/>
    </xf>
    <xf numFmtId="0" fontId="0" fillId="0" borderId="21" xfId="0" applyNumberFormat="1" applyFont="1" applyFill="1" applyBorder="1" applyAlignment="1" applyProtection="1">
      <alignment horizontal="right"/>
    </xf>
    <xf numFmtId="0" fontId="0" fillId="0" borderId="21" xfId="0" applyNumberFormat="1" applyFont="1" applyFill="1" applyBorder="1" applyAlignment="1" applyProtection="1"/>
    <xf numFmtId="43" fontId="2" fillId="6" borderId="2" xfId="1" applyFont="1" applyFill="1" applyBorder="1" applyAlignment="1" applyProtection="1">
      <alignment horizontal="center" vertical="center" wrapText="1"/>
      <protection locked="0"/>
    </xf>
    <xf numFmtId="43" fontId="0" fillId="0" borderId="3" xfId="1" applyFont="1" applyFill="1" applyBorder="1" applyAlignment="1" applyProtection="1">
      <alignment vertical="center"/>
    </xf>
    <xf numFmtId="43" fontId="0" fillId="0" borderId="11" xfId="1" applyFont="1" applyFill="1" applyBorder="1" applyAlignment="1" applyProtection="1">
      <alignment vertical="center"/>
    </xf>
    <xf numFmtId="165" fontId="2" fillId="6" borderId="21" xfId="2" applyNumberFormat="1" applyFont="1" applyFill="1" applyBorder="1" applyAlignment="1" applyProtection="1">
      <alignment vertical="top"/>
      <protection locked="0"/>
    </xf>
    <xf numFmtId="165" fontId="0" fillId="6" borderId="21" xfId="0" applyNumberFormat="1" applyFill="1" applyBorder="1" applyAlignment="1" applyProtection="1">
      <alignment vertical="top"/>
      <protection locked="0"/>
    </xf>
    <xf numFmtId="43" fontId="0" fillId="6" borderId="51" xfId="0" applyNumberFormat="1" applyFont="1" applyFill="1" applyBorder="1" applyAlignment="1" applyProtection="1">
      <alignment horizontal="center" vertical="center"/>
      <protection locked="0"/>
    </xf>
    <xf numFmtId="0" fontId="0" fillId="6" borderId="63" xfId="0" applyNumberFormat="1" applyFont="1" applyFill="1" applyBorder="1" applyAlignment="1" applyProtection="1">
      <alignment horizontal="center" vertical="center"/>
      <protection locked="0"/>
    </xf>
    <xf numFmtId="43" fontId="1" fillId="0" borderId="21" xfId="1" applyFont="1" applyBorder="1" applyAlignment="1" applyProtection="1">
      <alignment vertical="top" wrapText="1"/>
    </xf>
    <xf numFmtId="0" fontId="0" fillId="0" borderId="42" xfId="0" applyFont="1" applyBorder="1" applyAlignment="1" applyProtection="1">
      <alignment horizontal="left" vertical="center"/>
    </xf>
    <xf numFmtId="43" fontId="1" fillId="0" borderId="1" xfId="1" applyFont="1" applyBorder="1" applyAlignment="1" applyProtection="1">
      <alignment horizontal="left" vertical="center"/>
    </xf>
    <xf numFmtId="43" fontId="0" fillId="0" borderId="46" xfId="1" applyFont="1" applyFill="1" applyBorder="1" applyAlignment="1" applyProtection="1">
      <alignment wrapText="1"/>
    </xf>
    <xf numFmtId="43" fontId="2" fillId="0" borderId="64" xfId="1" applyFont="1" applyBorder="1" applyAlignment="1" applyProtection="1">
      <alignment horizontal="left" wrapText="1"/>
    </xf>
    <xf numFmtId="0" fontId="0" fillId="6" borderId="46" xfId="0" applyNumberFormat="1" applyFont="1" applyFill="1" applyBorder="1" applyAlignment="1" applyProtection="1">
      <alignment horizontal="center" vertical="center"/>
      <protection locked="0"/>
    </xf>
    <xf numFmtId="0" fontId="0" fillId="6" borderId="65" xfId="0" applyNumberFormat="1" applyFont="1" applyFill="1" applyBorder="1" applyAlignment="1" applyProtection="1">
      <alignment horizontal="center" vertical="center"/>
      <protection locked="0"/>
    </xf>
    <xf numFmtId="43" fontId="0" fillId="0" borderId="46" xfId="1" applyFont="1" applyFill="1" applyBorder="1" applyAlignment="1" applyProtection="1">
      <alignment horizontal="right" wrapText="1"/>
    </xf>
    <xf numFmtId="43" fontId="0" fillId="0" borderId="43" xfId="1" applyFont="1" applyFill="1" applyBorder="1" applyAlignment="1" applyProtection="1">
      <alignment horizontal="right" wrapText="1"/>
    </xf>
    <xf numFmtId="43" fontId="1" fillId="0" borderId="66" xfId="1" applyFont="1" applyFill="1" applyBorder="1" applyAlignment="1" applyProtection="1">
      <alignment horizontal="right" wrapText="1"/>
    </xf>
    <xf numFmtId="43" fontId="2" fillId="0" borderId="2" xfId="1" applyFont="1" applyBorder="1" applyAlignment="1" applyProtection="1">
      <alignment horizontal="right" vertical="center"/>
    </xf>
    <xf numFmtId="0" fontId="0" fillId="6" borderId="67" xfId="0" applyNumberFormat="1" applyFont="1" applyFill="1" applyBorder="1" applyAlignment="1" applyProtection="1">
      <alignment horizontal="center" vertical="center"/>
      <protection locked="0"/>
    </xf>
    <xf numFmtId="0" fontId="1" fillId="0" borderId="7" xfId="0" applyFont="1" applyBorder="1" applyAlignment="1">
      <alignment vertical="top" wrapText="1"/>
    </xf>
    <xf numFmtId="0" fontId="1" fillId="0" borderId="3" xfId="0" applyFont="1" applyBorder="1" applyAlignment="1" applyProtection="1">
      <alignment horizontal="left" vertical="center"/>
    </xf>
    <xf numFmtId="0" fontId="1" fillId="0" borderId="4" xfId="0" applyFont="1" applyBorder="1" applyAlignment="1" applyProtection="1">
      <alignment horizontal="left" vertical="center"/>
    </xf>
    <xf numFmtId="0" fontId="1" fillId="0" borderId="2" xfId="0" applyFont="1" applyBorder="1" applyAlignment="1" applyProtection="1">
      <alignment horizontal="left" vertical="center" wrapText="1"/>
    </xf>
    <xf numFmtId="0" fontId="0" fillId="0" borderId="0" xfId="0" applyFont="1" applyBorder="1" applyAlignment="1">
      <alignment horizontal="left" vertical="top" wrapText="1" indent="2"/>
    </xf>
    <xf numFmtId="43" fontId="0" fillId="0" borderId="6" xfId="1" applyFont="1" applyBorder="1" applyAlignment="1" applyProtection="1">
      <alignment horizontal="left" vertical="center"/>
    </xf>
    <xf numFmtId="0" fontId="1" fillId="0" borderId="46" xfId="0" applyFont="1" applyFill="1" applyBorder="1" applyAlignment="1" applyProtection="1">
      <alignment horizontal="center" vertical="top" wrapText="1"/>
    </xf>
    <xf numFmtId="43" fontId="0" fillId="0" borderId="8" xfId="1" applyFont="1" applyFill="1" applyBorder="1" applyAlignment="1" applyProtection="1">
      <alignment wrapText="1"/>
    </xf>
    <xf numFmtId="0" fontId="0" fillId="6" borderId="4" xfId="0" applyFont="1" applyFill="1" applyBorder="1" applyAlignment="1" applyProtection="1">
      <alignment horizontal="right"/>
      <protection locked="0"/>
    </xf>
    <xf numFmtId="0" fontId="0" fillId="6" borderId="9" xfId="0" applyFont="1" applyFill="1" applyBorder="1" applyAlignment="1" applyProtection="1">
      <alignment horizontal="right"/>
      <protection locked="0"/>
    </xf>
    <xf numFmtId="0" fontId="0" fillId="6" borderId="68" xfId="0" applyFont="1" applyFill="1" applyBorder="1" applyAlignment="1" applyProtection="1">
      <alignment horizontal="right"/>
      <protection locked="0"/>
    </xf>
    <xf numFmtId="0" fontId="1" fillId="0" borderId="2" xfId="0" applyFont="1" applyBorder="1" applyAlignment="1" applyProtection="1">
      <alignment wrapText="1"/>
    </xf>
    <xf numFmtId="0" fontId="0" fillId="7" borderId="0" xfId="0" applyFont="1" applyFill="1" applyBorder="1" applyAlignment="1" applyProtection="1">
      <alignment horizontal="center" vertical="center"/>
    </xf>
    <xf numFmtId="43" fontId="0" fillId="0" borderId="12" xfId="1" applyFont="1" applyFill="1" applyBorder="1" applyAlignment="1" applyProtection="1">
      <alignment wrapText="1"/>
    </xf>
    <xf numFmtId="43" fontId="0" fillId="0" borderId="24" xfId="1" applyFont="1" applyFill="1" applyBorder="1" applyAlignment="1" applyProtection="1">
      <alignment wrapText="1"/>
    </xf>
    <xf numFmtId="43" fontId="0" fillId="0" borderId="23" xfId="1" applyFont="1" applyFill="1" applyBorder="1" applyAlignment="1" applyProtection="1">
      <alignment wrapText="1"/>
    </xf>
    <xf numFmtId="43" fontId="0" fillId="0" borderId="3" xfId="1" applyFont="1" applyFill="1" applyBorder="1" applyAlignment="1" applyProtection="1">
      <alignment wrapText="1"/>
    </xf>
    <xf numFmtId="0" fontId="0" fillId="0" borderId="0" xfId="0" applyFill="1" applyProtection="1"/>
    <xf numFmtId="0" fontId="1" fillId="0" borderId="0" xfId="0" applyFont="1" applyFill="1" applyAlignment="1" applyProtection="1">
      <alignment vertical="center" wrapText="1"/>
    </xf>
    <xf numFmtId="0" fontId="1" fillId="0" borderId="0" xfId="0" applyFont="1" applyFill="1" applyAlignment="1" applyProtection="1">
      <alignment vertical="center"/>
    </xf>
    <xf numFmtId="0" fontId="1" fillId="0" borderId="11" xfId="0" applyFont="1" applyBorder="1" applyAlignment="1" applyProtection="1">
      <alignment horizontal="left" vertical="center"/>
    </xf>
    <xf numFmtId="0" fontId="1" fillId="0" borderId="48" xfId="0" applyFont="1" applyBorder="1" applyAlignment="1" applyProtection="1">
      <alignment horizontal="left" vertical="center"/>
    </xf>
    <xf numFmtId="0" fontId="1" fillId="0" borderId="10" xfId="0" applyFont="1" applyBorder="1" applyAlignment="1" applyProtection="1">
      <alignment horizontal="left" vertical="center"/>
    </xf>
    <xf numFmtId="0" fontId="1" fillId="0" borderId="10" xfId="0" applyFont="1" applyFill="1" applyBorder="1" applyAlignment="1" applyProtection="1">
      <alignment horizontal="left" vertical="center"/>
    </xf>
    <xf numFmtId="0" fontId="1" fillId="0" borderId="48" xfId="0" applyFont="1" applyFill="1" applyBorder="1" applyAlignment="1" applyProtection="1">
      <alignment horizontal="left" vertical="center"/>
    </xf>
    <xf numFmtId="0" fontId="1" fillId="6" borderId="2" xfId="0" applyFont="1" applyFill="1" applyBorder="1" applyAlignment="1" applyProtection="1">
      <alignment horizontal="right" vertical="center"/>
      <protection locked="0"/>
    </xf>
    <xf numFmtId="0" fontId="1" fillId="6" borderId="2" xfId="0" applyFont="1" applyFill="1" applyBorder="1" applyAlignment="1" applyProtection="1">
      <alignment horizontal="right" vertical="center" wrapText="1"/>
      <protection locked="0"/>
    </xf>
    <xf numFmtId="0" fontId="0" fillId="0" borderId="0" xfId="0" applyFont="1" applyBorder="1" applyAlignment="1">
      <alignment vertical="top"/>
    </xf>
    <xf numFmtId="0" fontId="0" fillId="0" borderId="0" xfId="0" applyFont="1" applyBorder="1" applyAlignment="1">
      <alignment horizontal="left" vertical="top"/>
    </xf>
    <xf numFmtId="49" fontId="0" fillId="0" borderId="0" xfId="0" applyNumberFormat="1" applyFont="1" applyBorder="1" applyAlignment="1">
      <alignment horizontal="center" vertical="top"/>
    </xf>
    <xf numFmtId="0" fontId="1" fillId="0" borderId="0" xfId="0" applyFont="1" applyFill="1" applyBorder="1" applyAlignment="1">
      <alignment vertical="top"/>
    </xf>
    <xf numFmtId="0" fontId="0" fillId="0" borderId="10" xfId="0" applyFont="1" applyBorder="1" applyAlignment="1">
      <alignment vertical="top" wrapText="1"/>
    </xf>
    <xf numFmtId="0" fontId="0" fillId="0" borderId="10" xfId="0" applyFont="1" applyBorder="1" applyAlignment="1">
      <alignment horizontal="left" vertical="top"/>
    </xf>
    <xf numFmtId="0" fontId="0" fillId="0" borderId="7" xfId="0" applyFont="1" applyBorder="1" applyAlignment="1">
      <alignment horizontal="left" vertical="top"/>
    </xf>
    <xf numFmtId="0" fontId="0" fillId="0" borderId="15" xfId="0" applyFont="1" applyBorder="1" applyAlignment="1">
      <alignment vertical="top"/>
    </xf>
    <xf numFmtId="43" fontId="0" fillId="0" borderId="0" xfId="1" applyFont="1" applyFill="1" applyBorder="1" applyAlignment="1">
      <alignment horizontal="left" vertical="top"/>
    </xf>
    <xf numFmtId="43" fontId="0" fillId="0" borderId="0" xfId="1" applyFont="1" applyBorder="1" applyAlignment="1">
      <alignment horizontal="left" vertical="top"/>
    </xf>
    <xf numFmtId="43" fontId="1" fillId="0" borderId="0" xfId="0" applyNumberFormat="1" applyFont="1" applyBorder="1" applyAlignment="1">
      <alignment horizontal="left" vertical="top"/>
    </xf>
    <xf numFmtId="0" fontId="0" fillId="0" borderId="2" xfId="0" applyFont="1" applyBorder="1" applyAlignment="1" applyProtection="1">
      <alignment horizontal="left" vertical="top" wrapText="1" indent="2"/>
    </xf>
    <xf numFmtId="43" fontId="15" fillId="6" borderId="2" xfId="1" applyFont="1" applyFill="1" applyBorder="1" applyAlignment="1" applyProtection="1">
      <alignment horizontal="center" vertical="top" wrapText="1"/>
      <protection locked="0"/>
    </xf>
    <xf numFmtId="0" fontId="1" fillId="6" borderId="2" xfId="0" applyNumberFormat="1" applyFont="1" applyFill="1" applyBorder="1" applyAlignment="1" applyProtection="1">
      <alignment horizontal="left" vertical="center" indent="1"/>
      <protection locked="0"/>
    </xf>
    <xf numFmtId="0" fontId="1" fillId="0" borderId="2" xfId="0" applyNumberFormat="1" applyFont="1" applyFill="1" applyBorder="1" applyAlignment="1" applyProtection="1">
      <alignment horizontal="left" vertical="center" indent="1"/>
    </xf>
    <xf numFmtId="0" fontId="1" fillId="0" borderId="2" xfId="0" applyNumberFormat="1" applyFont="1" applyFill="1" applyBorder="1" applyAlignment="1" applyProtection="1">
      <alignment horizontal="left" vertical="top" wrapText="1" indent="1"/>
    </xf>
    <xf numFmtId="0" fontId="1" fillId="6" borderId="2" xfId="0" applyNumberFormat="1" applyFont="1" applyFill="1" applyBorder="1" applyAlignment="1" applyProtection="1">
      <alignment horizontal="left" vertical="top" wrapText="1" indent="1"/>
      <protection locked="0"/>
    </xf>
    <xf numFmtId="0" fontId="0" fillId="7" borderId="7" xfId="0" applyFont="1" applyFill="1" applyBorder="1" applyAlignment="1" applyProtection="1">
      <alignment horizontal="center" vertical="center"/>
    </xf>
    <xf numFmtId="0" fontId="1" fillId="0" borderId="2" xfId="0" applyFont="1" applyBorder="1" applyAlignment="1" applyProtection="1">
      <alignment horizontal="left" vertical="center" wrapText="1"/>
    </xf>
    <xf numFmtId="0" fontId="0" fillId="6" borderId="2" xfId="0" applyFont="1" applyFill="1" applyBorder="1" applyAlignment="1" applyProtection="1">
      <alignment horizontal="left" vertical="center" wrapText="1"/>
    </xf>
    <xf numFmtId="43" fontId="0" fillId="0" borderId="13" xfId="1" applyFont="1" applyBorder="1" applyAlignment="1" applyProtection="1">
      <alignment horizontal="left" vertical="center"/>
    </xf>
    <xf numFmtId="0" fontId="1" fillId="0" borderId="19" xfId="0" applyFont="1" applyFill="1" applyBorder="1" applyAlignment="1" applyProtection="1">
      <alignment vertical="center" wrapText="1"/>
    </xf>
    <xf numFmtId="43" fontId="20" fillId="3" borderId="1" xfId="1" applyFont="1" applyFill="1" applyBorder="1" applyAlignment="1" applyProtection="1">
      <alignment horizontal="left" vertical="center"/>
    </xf>
    <xf numFmtId="0" fontId="0" fillId="0" borderId="14" xfId="0" applyFont="1" applyBorder="1" applyAlignment="1">
      <alignment horizontal="center" vertical="top"/>
    </xf>
    <xf numFmtId="0" fontId="0" fillId="0" borderId="14" xfId="0" applyFont="1" applyFill="1" applyBorder="1" applyAlignment="1">
      <alignment horizontal="center" vertical="top"/>
    </xf>
    <xf numFmtId="0" fontId="0" fillId="6" borderId="14" xfId="0" applyFont="1" applyFill="1" applyBorder="1" applyAlignment="1" applyProtection="1">
      <alignment horizontal="center" vertical="top"/>
      <protection locked="0"/>
    </xf>
    <xf numFmtId="43" fontId="0" fillId="0" borderId="70" xfId="1" applyFont="1" applyBorder="1" applyAlignment="1" applyProtection="1">
      <alignment horizontal="left" vertical="center"/>
    </xf>
    <xf numFmtId="0" fontId="0" fillId="7" borderId="10" xfId="0" applyFont="1" applyFill="1" applyBorder="1" applyAlignment="1" applyProtection="1">
      <alignment vertical="center"/>
    </xf>
    <xf numFmtId="0" fontId="0" fillId="7" borderId="0" xfId="0" applyFont="1" applyFill="1" applyBorder="1" applyAlignment="1" applyProtection="1">
      <alignment vertical="center"/>
    </xf>
    <xf numFmtId="0" fontId="0" fillId="7" borderId="7" xfId="0" applyFont="1" applyFill="1" applyBorder="1" applyAlignment="1" applyProtection="1">
      <alignment vertical="center"/>
    </xf>
    <xf numFmtId="43" fontId="2" fillId="0" borderId="12" xfId="1" applyFont="1" applyBorder="1" applyAlignment="1">
      <alignment vertical="top" wrapText="1"/>
    </xf>
    <xf numFmtId="43" fontId="3" fillId="3" borderId="53" xfId="1" applyFont="1" applyFill="1" applyBorder="1" applyAlignment="1" applyProtection="1">
      <alignment horizontal="left" vertical="center"/>
    </xf>
    <xf numFmtId="43" fontId="0" fillId="0" borderId="14" xfId="1" applyFont="1" applyFill="1" applyBorder="1" applyAlignment="1">
      <alignment horizontal="left" vertical="top"/>
    </xf>
    <xf numFmtId="43" fontId="0" fillId="6" borderId="14" xfId="1" applyFont="1" applyFill="1" applyBorder="1" applyAlignment="1" applyProtection="1">
      <alignment vertical="top" wrapText="1"/>
      <protection locked="0"/>
    </xf>
    <xf numFmtId="43" fontId="0" fillId="0" borderId="14" xfId="1" applyFont="1" applyBorder="1" applyAlignment="1">
      <alignment horizontal="left" vertical="top"/>
    </xf>
    <xf numFmtId="43" fontId="1" fillId="0" borderId="0" xfId="1" applyFont="1" applyBorder="1" applyAlignment="1">
      <alignment horizontal="left" vertical="top"/>
    </xf>
    <xf numFmtId="43" fontId="1" fillId="0" borderId="14" xfId="1" applyFont="1" applyBorder="1" applyAlignment="1">
      <alignment horizontal="left" vertical="top"/>
    </xf>
    <xf numFmtId="0" fontId="0" fillId="0" borderId="25" xfId="0" applyFont="1" applyFill="1" applyBorder="1" applyAlignment="1" applyProtection="1"/>
    <xf numFmtId="164" fontId="0" fillId="0" borderId="0" xfId="1" applyNumberFormat="1" applyFont="1" applyAlignment="1">
      <alignment vertical="top"/>
    </xf>
    <xf numFmtId="43" fontId="1" fillId="0" borderId="14" xfId="0" applyNumberFormat="1" applyFont="1" applyBorder="1" applyAlignment="1">
      <alignment horizontal="left" vertical="top"/>
    </xf>
    <xf numFmtId="0" fontId="0" fillId="6" borderId="0" xfId="0" applyFont="1" applyFill="1" applyBorder="1" applyAlignment="1" applyProtection="1">
      <alignment vertical="top" wrapText="1"/>
      <protection locked="0"/>
    </xf>
    <xf numFmtId="43" fontId="0" fillId="6" borderId="14" xfId="1" applyFont="1" applyFill="1" applyBorder="1" applyAlignment="1" applyProtection="1">
      <alignment horizontal="left" vertical="top"/>
      <protection locked="0"/>
    </xf>
    <xf numFmtId="43" fontId="1" fillId="0" borderId="7" xfId="1" applyFont="1" applyBorder="1" applyAlignment="1">
      <alignment vertical="top"/>
    </xf>
    <xf numFmtId="43" fontId="2" fillId="6" borderId="21" xfId="1" applyFont="1" applyFill="1" applyBorder="1" applyAlignment="1" applyProtection="1">
      <alignment horizontal="left" wrapText="1"/>
      <protection locked="0"/>
    </xf>
    <xf numFmtId="0" fontId="0" fillId="6" borderId="21" xfId="0" applyFont="1" applyFill="1" applyBorder="1" applyAlignment="1" applyProtection="1">
      <alignment horizontal="right" wrapText="1"/>
      <protection locked="0"/>
    </xf>
    <xf numFmtId="43" fontId="2" fillId="0" borderId="21" xfId="1" applyFont="1" applyBorder="1" applyAlignment="1" applyProtection="1">
      <alignment horizontal="left" wrapText="1"/>
    </xf>
    <xf numFmtId="43" fontId="2" fillId="0" borderId="22" xfId="1" applyFont="1" applyBorder="1" applyAlignment="1" applyProtection="1">
      <alignment horizontal="left" wrapText="1"/>
    </xf>
    <xf numFmtId="0" fontId="0" fillId="6" borderId="2" xfId="0" applyFont="1" applyFill="1" applyBorder="1" applyAlignment="1" applyProtection="1">
      <alignment horizontal="left" vertical="center"/>
      <protection locked="0"/>
    </xf>
    <xf numFmtId="0" fontId="1" fillId="0" borderId="3" xfId="0" applyFont="1" applyBorder="1" applyAlignment="1" applyProtection="1"/>
    <xf numFmtId="0" fontId="1" fillId="0" borderId="63" xfId="0" applyNumberFormat="1" applyFont="1" applyFill="1" applyBorder="1" applyAlignment="1" applyProtection="1">
      <alignment wrapText="1"/>
    </xf>
    <xf numFmtId="0" fontId="0" fillId="0" borderId="48" xfId="0" applyNumberFormat="1" applyFont="1" applyFill="1" applyBorder="1" applyAlignment="1" applyProtection="1"/>
    <xf numFmtId="0" fontId="0" fillId="0" borderId="44" xfId="0" applyFont="1" applyFill="1" applyBorder="1" applyAlignment="1" applyProtection="1">
      <alignment vertical="center" wrapText="1"/>
    </xf>
    <xf numFmtId="164" fontId="1" fillId="0" borderId="44" xfId="1" applyNumberFormat="1" applyFont="1" applyFill="1" applyBorder="1" applyAlignment="1" applyProtection="1">
      <alignment vertical="center"/>
    </xf>
    <xf numFmtId="164" fontId="1" fillId="0" borderId="16" xfId="1" applyNumberFormat="1" applyFont="1" applyFill="1" applyBorder="1" applyAlignment="1" applyProtection="1">
      <alignment vertical="center"/>
    </xf>
    <xf numFmtId="0" fontId="0" fillId="0" borderId="48" xfId="1" applyNumberFormat="1" applyFont="1" applyFill="1" applyBorder="1" applyAlignment="1" applyProtection="1">
      <alignment vertical="center"/>
    </xf>
    <xf numFmtId="164" fontId="1" fillId="0" borderId="10" xfId="1" applyNumberFormat="1" applyFont="1" applyFill="1" applyBorder="1" applyAlignment="1" applyProtection="1">
      <alignment vertical="center"/>
    </xf>
    <xf numFmtId="164" fontId="0" fillId="7" borderId="10" xfId="1" applyNumberFormat="1" applyFont="1" applyFill="1" applyBorder="1" applyAlignment="1" applyProtection="1">
      <alignment horizontal="right" vertical="center"/>
    </xf>
    <xf numFmtId="0" fontId="0" fillId="0" borderId="0" xfId="0" applyFont="1" applyBorder="1" applyProtection="1"/>
    <xf numFmtId="164" fontId="0" fillId="0" borderId="2" xfId="1" applyNumberFormat="1" applyFont="1" applyFill="1" applyBorder="1" applyAlignment="1" applyProtection="1">
      <alignment vertical="center"/>
    </xf>
    <xf numFmtId="9" fontId="0" fillId="6" borderId="23" xfId="1" applyNumberFormat="1" applyFont="1" applyFill="1" applyBorder="1" applyAlignment="1" applyProtection="1">
      <alignment vertical="center"/>
      <protection locked="0"/>
    </xf>
    <xf numFmtId="43" fontId="0" fillId="0" borderId="0" xfId="1" applyFont="1" applyFill="1" applyBorder="1" applyAlignment="1" applyProtection="1">
      <alignment vertical="top" wrapText="1"/>
    </xf>
    <xf numFmtId="0" fontId="1" fillId="5" borderId="0" xfId="0" applyFont="1" applyFill="1" applyBorder="1" applyAlignment="1" applyProtection="1">
      <alignment horizontal="center"/>
    </xf>
    <xf numFmtId="0" fontId="0" fillId="7" borderId="4" xfId="0" applyFont="1" applyFill="1" applyBorder="1" applyAlignment="1" applyProtection="1">
      <alignment horizontal="center" vertical="center"/>
    </xf>
    <xf numFmtId="0" fontId="22" fillId="0" borderId="14" xfId="3" applyFont="1" applyFill="1" applyBorder="1" applyAlignment="1">
      <alignment horizontal="left" vertical="top" indent="1"/>
    </xf>
    <xf numFmtId="0" fontId="17" fillId="0" borderId="0" xfId="0" applyFont="1" applyFill="1" applyAlignment="1">
      <alignment vertical="top"/>
    </xf>
    <xf numFmtId="0" fontId="22" fillId="0" borderId="14" xfId="3" applyFont="1" applyBorder="1" applyAlignment="1">
      <alignment horizontal="left" vertical="top" indent="1"/>
    </xf>
    <xf numFmtId="0" fontId="14" fillId="0" borderId="0" xfId="0" applyFont="1" applyAlignment="1">
      <alignment vertical="top"/>
    </xf>
    <xf numFmtId="0" fontId="0" fillId="6" borderId="21" xfId="0" applyFont="1" applyFill="1" applyBorder="1" applyAlignment="1" applyProtection="1">
      <protection locked="0"/>
    </xf>
    <xf numFmtId="43" fontId="0" fillId="6" borderId="21" xfId="1" applyFont="1" applyFill="1" applyBorder="1" applyAlignment="1" applyProtection="1">
      <alignment wrapText="1"/>
      <protection locked="0"/>
    </xf>
    <xf numFmtId="0" fontId="1" fillId="6" borderId="2" xfId="0" applyFont="1" applyFill="1" applyBorder="1" applyAlignment="1" applyProtection="1">
      <alignment horizontal="center" vertical="top" wrapText="1"/>
      <protection locked="0"/>
    </xf>
    <xf numFmtId="43" fontId="3" fillId="3" borderId="20" xfId="1" applyFont="1" applyFill="1" applyBorder="1" applyAlignment="1" applyProtection="1">
      <alignment horizontal="left" vertical="center"/>
    </xf>
    <xf numFmtId="0" fontId="1" fillId="0" borderId="0" xfId="0" applyFont="1" applyBorder="1" applyAlignment="1" applyProtection="1">
      <alignment vertical="center"/>
    </xf>
    <xf numFmtId="49" fontId="1" fillId="5" borderId="2" xfId="0" applyNumberFormat="1" applyFont="1" applyFill="1" applyBorder="1" applyAlignment="1">
      <alignment horizontal="center" vertical="center" wrapText="1"/>
    </xf>
    <xf numFmtId="0" fontId="1" fillId="5" borderId="2" xfId="0" applyFont="1" applyFill="1" applyBorder="1" applyAlignment="1">
      <alignment vertical="center" wrapText="1"/>
    </xf>
    <xf numFmtId="0" fontId="1" fillId="5" borderId="2" xfId="0" applyFont="1" applyFill="1" applyBorder="1" applyAlignment="1">
      <alignment horizontal="center" vertical="center"/>
    </xf>
    <xf numFmtId="49" fontId="0" fillId="0" borderId="11" xfId="0" applyNumberFormat="1" applyFont="1" applyBorder="1" applyAlignment="1">
      <alignment horizontal="center" vertical="top" wrapText="1"/>
    </xf>
    <xf numFmtId="49" fontId="0" fillId="0" borderId="6" xfId="0" applyNumberFormat="1" applyFont="1" applyBorder="1" applyAlignment="1">
      <alignment horizontal="center" vertical="top" wrapText="1"/>
    </xf>
    <xf numFmtId="49" fontId="0" fillId="0" borderId="13" xfId="0" applyNumberFormat="1" applyFont="1" applyFill="1" applyBorder="1" applyAlignment="1">
      <alignment horizontal="center" vertical="top" wrapText="1"/>
    </xf>
    <xf numFmtId="49" fontId="0" fillId="0" borderId="13" xfId="0" applyNumberFormat="1" applyFont="1" applyBorder="1" applyAlignment="1">
      <alignment horizontal="center" vertical="top" wrapText="1"/>
    </xf>
    <xf numFmtId="49" fontId="0" fillId="0" borderId="0" xfId="0" applyNumberFormat="1" applyFont="1" applyBorder="1" applyAlignment="1">
      <alignment horizontal="center" vertical="top" wrapText="1"/>
    </xf>
    <xf numFmtId="0" fontId="1" fillId="5" borderId="2" xfId="1" applyNumberFormat="1" applyFont="1" applyFill="1" applyBorder="1" applyAlignment="1">
      <alignment horizontal="center" vertical="center" wrapText="1"/>
    </xf>
    <xf numFmtId="10" fontId="1" fillId="6" borderId="2" xfId="1" applyNumberFormat="1" applyFont="1" applyFill="1" applyBorder="1" applyAlignment="1" applyProtection="1">
      <alignment horizontal="center" vertical="center" wrapText="1"/>
      <protection locked="0"/>
    </xf>
    <xf numFmtId="0" fontId="24" fillId="0" borderId="0" xfId="0" applyFont="1" applyBorder="1" applyAlignment="1">
      <alignment vertical="top"/>
    </xf>
    <xf numFmtId="0" fontId="1" fillId="5" borderId="0" xfId="0" applyFont="1" applyFill="1" applyBorder="1" applyAlignment="1" applyProtection="1">
      <alignment vertical="top"/>
    </xf>
    <xf numFmtId="0" fontId="1" fillId="5" borderId="14" xfId="0" applyFont="1" applyFill="1" applyBorder="1" applyAlignment="1" applyProtection="1">
      <alignment vertical="top"/>
    </xf>
    <xf numFmtId="0" fontId="1" fillId="6" borderId="8"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34" xfId="0" applyFont="1" applyBorder="1" applyAlignment="1" applyProtection="1">
      <alignment horizontal="center" vertical="center"/>
    </xf>
    <xf numFmtId="0" fontId="26" fillId="0" borderId="8" xfId="0" applyFont="1" applyBorder="1" applyAlignment="1" applyProtection="1">
      <alignment horizontal="center" vertical="center"/>
    </xf>
    <xf numFmtId="0" fontId="1" fillId="0" borderId="11" xfId="0" applyFont="1" applyBorder="1" applyAlignment="1" applyProtection="1">
      <alignment horizontal="center" vertical="center" wrapText="1"/>
    </xf>
    <xf numFmtId="0" fontId="1" fillId="0" borderId="22" xfId="0" applyFont="1" applyBorder="1" applyAlignment="1" applyProtection="1">
      <alignment horizontal="center" vertical="center"/>
    </xf>
    <xf numFmtId="0" fontId="6" fillId="6" borderId="0" xfId="0" applyFont="1" applyFill="1" applyAlignment="1" applyProtection="1">
      <alignment vertical="top"/>
      <protection locked="0"/>
    </xf>
    <xf numFmtId="0" fontId="6" fillId="0" borderId="0" xfId="0" applyFont="1" applyAlignment="1" applyProtection="1">
      <alignment vertical="center"/>
    </xf>
    <xf numFmtId="0" fontId="1" fillId="5" borderId="2" xfId="0" applyFont="1" applyFill="1" applyBorder="1" applyAlignment="1" applyProtection="1">
      <alignment vertical="center"/>
    </xf>
    <xf numFmtId="0" fontId="1" fillId="5" borderId="2" xfId="0" applyFont="1" applyFill="1" applyBorder="1" applyAlignment="1" applyProtection="1">
      <alignment horizontal="center" vertical="center" wrapText="1"/>
    </xf>
    <xf numFmtId="0" fontId="1" fillId="10" borderId="2" xfId="0" applyFont="1" applyFill="1" applyBorder="1" applyAlignment="1" applyProtection="1">
      <alignment horizontal="center" vertical="center" wrapText="1"/>
    </xf>
    <xf numFmtId="0" fontId="1" fillId="11" borderId="0" xfId="0" applyFont="1" applyFill="1" applyBorder="1" applyAlignment="1" applyProtection="1">
      <alignment vertical="center"/>
    </xf>
    <xf numFmtId="0" fontId="1" fillId="10" borderId="0" xfId="0"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0" fontId="0" fillId="11" borderId="0" xfId="0" applyFill="1" applyAlignment="1" applyProtection="1">
      <alignment horizontal="center"/>
    </xf>
    <xf numFmtId="0" fontId="0" fillId="10" borderId="0" xfId="0" applyFill="1" applyAlignment="1" applyProtection="1">
      <alignment horizontal="center"/>
    </xf>
    <xf numFmtId="166" fontId="0" fillId="11" borderId="0" xfId="0" applyNumberFormat="1" applyFill="1" applyAlignment="1" applyProtection="1">
      <alignment horizontal="center"/>
    </xf>
    <xf numFmtId="166" fontId="0" fillId="0" borderId="0" xfId="0" applyNumberFormat="1" applyAlignment="1" applyProtection="1">
      <alignment horizontal="center"/>
    </xf>
    <xf numFmtId="166" fontId="0" fillId="10" borderId="0" xfId="0" applyNumberFormat="1" applyFill="1" applyAlignment="1" applyProtection="1">
      <alignment horizontal="center"/>
    </xf>
    <xf numFmtId="166" fontId="0" fillId="0" borderId="0" xfId="0" applyNumberFormat="1" applyFill="1" applyAlignment="1" applyProtection="1">
      <alignment horizontal="center"/>
    </xf>
    <xf numFmtId="0" fontId="0" fillId="0" borderId="0" xfId="0" applyAlignment="1" applyProtection="1">
      <alignment horizontal="center"/>
    </xf>
    <xf numFmtId="0" fontId="1" fillId="11" borderId="0" xfId="0" applyFont="1" applyFill="1" applyBorder="1" applyAlignment="1" applyProtection="1">
      <alignment horizontal="center" vertical="center" wrapText="1"/>
    </xf>
    <xf numFmtId="0" fontId="0" fillId="0" borderId="0" xfId="0" applyAlignment="1" applyProtection="1">
      <alignment wrapText="1"/>
    </xf>
    <xf numFmtId="0" fontId="0" fillId="0" borderId="0" xfId="0" applyFont="1" applyAlignment="1" applyProtection="1">
      <alignment wrapText="1"/>
    </xf>
    <xf numFmtId="166" fontId="26" fillId="8" borderId="2" xfId="0" applyNumberFormat="1" applyFont="1" applyFill="1" applyBorder="1" applyAlignment="1" applyProtection="1">
      <alignment horizontal="center" vertical="center"/>
      <protection locked="0"/>
    </xf>
    <xf numFmtId="0" fontId="26" fillId="8" borderId="2" xfId="0" applyFont="1" applyFill="1" applyBorder="1" applyAlignment="1" applyProtection="1">
      <alignment horizontal="center" vertical="center"/>
      <protection locked="0"/>
    </xf>
    <xf numFmtId="0" fontId="0" fillId="0" borderId="0" xfId="0" applyAlignment="1">
      <alignment horizontal="left" wrapText="1"/>
    </xf>
    <xf numFmtId="0" fontId="14" fillId="0" borderId="0" xfId="0" applyFont="1" applyAlignment="1">
      <alignment horizontal="left" wrapText="1" indent="3"/>
    </xf>
    <xf numFmtId="0" fontId="0" fillId="0" borderId="0" xfId="0" applyAlignment="1">
      <alignment horizontal="left" wrapText="1" indent="3"/>
    </xf>
    <xf numFmtId="0" fontId="25" fillId="0" borderId="7" xfId="0" applyFont="1" applyFill="1" applyBorder="1" applyAlignment="1" applyProtection="1">
      <alignment horizontal="center" vertical="center"/>
    </xf>
    <xf numFmtId="0" fontId="21" fillId="9" borderId="0" xfId="3" applyFill="1" applyBorder="1" applyAlignment="1" applyProtection="1">
      <alignment horizontal="center" vertical="center" wrapText="1"/>
    </xf>
    <xf numFmtId="0" fontId="21" fillId="9" borderId="14" xfId="3" applyFill="1" applyBorder="1" applyAlignment="1" applyProtection="1">
      <alignment horizontal="center" vertical="center" wrapText="1"/>
    </xf>
    <xf numFmtId="0" fontId="21" fillId="9" borderId="2" xfId="3" applyFill="1" applyBorder="1" applyAlignment="1" applyProtection="1">
      <alignment horizontal="center" vertical="center" wrapText="1"/>
    </xf>
    <xf numFmtId="0" fontId="12" fillId="4" borderId="2" xfId="0" applyFont="1" applyFill="1" applyBorder="1" applyAlignment="1" applyProtection="1">
      <alignment horizontal="left" vertical="center" wrapText="1"/>
    </xf>
    <xf numFmtId="0" fontId="13" fillId="4" borderId="2" xfId="0" applyFont="1" applyFill="1" applyBorder="1" applyAlignment="1" applyProtection="1">
      <alignment horizontal="left" vertical="center" wrapText="1"/>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1" fillId="0" borderId="9" xfId="0" applyFont="1" applyBorder="1" applyAlignment="1" applyProtection="1">
      <alignment horizontal="left" vertical="top"/>
    </xf>
    <xf numFmtId="0" fontId="22" fillId="0" borderId="14" xfId="3" applyFont="1" applyFill="1" applyBorder="1" applyAlignment="1">
      <alignment horizontal="left" vertical="top" wrapText="1" indent="1"/>
    </xf>
    <xf numFmtId="0" fontId="8" fillId="0" borderId="11" xfId="0" applyFont="1" applyBorder="1" applyAlignment="1">
      <alignment horizontal="center" vertical="top"/>
    </xf>
    <xf numFmtId="0" fontId="8" fillId="0" borderId="10" xfId="0" applyFont="1" applyBorder="1" applyAlignment="1">
      <alignment horizontal="center" vertical="top"/>
    </xf>
    <xf numFmtId="0" fontId="8" fillId="0" borderId="12" xfId="0" applyFont="1" applyBorder="1" applyAlignment="1">
      <alignment horizontal="center" vertical="top"/>
    </xf>
    <xf numFmtId="0" fontId="8" fillId="0" borderId="13" xfId="0" applyFont="1" applyBorder="1" applyAlignment="1">
      <alignment horizontal="center" vertical="top"/>
    </xf>
    <xf numFmtId="0" fontId="8" fillId="0" borderId="0" xfId="0" applyFont="1" applyBorder="1" applyAlignment="1">
      <alignment horizontal="center" vertical="top"/>
    </xf>
    <xf numFmtId="0" fontId="8" fillId="0" borderId="14" xfId="0" applyFont="1" applyBorder="1" applyAlignment="1">
      <alignment horizontal="center" vertical="top"/>
    </xf>
    <xf numFmtId="0" fontId="6" fillId="0" borderId="13" xfId="0" applyFont="1" applyBorder="1" applyAlignment="1">
      <alignment horizontal="center" vertical="top"/>
    </xf>
    <xf numFmtId="0" fontId="6" fillId="0" borderId="0" xfId="0" applyFont="1" applyBorder="1" applyAlignment="1">
      <alignment horizontal="center" vertical="top"/>
    </xf>
    <xf numFmtId="0" fontId="6" fillId="0" borderId="14" xfId="0" applyFont="1" applyBorder="1" applyAlignment="1">
      <alignment horizontal="center" vertical="top"/>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top" wrapText="1"/>
    </xf>
    <xf numFmtId="0" fontId="8" fillId="0" borderId="0" xfId="0" applyFont="1" applyBorder="1" applyAlignment="1">
      <alignment horizontal="center" vertical="top" wrapText="1"/>
    </xf>
    <xf numFmtId="0" fontId="1" fillId="5" borderId="10" xfId="0" applyFont="1" applyFill="1" applyBorder="1" applyAlignment="1">
      <alignment horizontal="left" vertical="top"/>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8" xfId="1" applyNumberFormat="1" applyFont="1" applyFill="1" applyBorder="1" applyAlignment="1">
      <alignment horizontal="center" vertical="center" wrapText="1"/>
    </xf>
    <xf numFmtId="0" fontId="1" fillId="5" borderId="50" xfId="1" applyNumberFormat="1" applyFont="1" applyFill="1" applyBorder="1" applyAlignment="1">
      <alignment horizontal="center" vertical="center" wrapText="1"/>
    </xf>
    <xf numFmtId="0" fontId="1" fillId="5" borderId="5" xfId="1" applyNumberFormat="1" applyFont="1" applyFill="1" applyBorder="1" applyAlignment="1">
      <alignment horizontal="center" vertical="center" wrapText="1"/>
    </xf>
    <xf numFmtId="0" fontId="1" fillId="5" borderId="2" xfId="1" applyNumberFormat="1" applyFont="1" applyFill="1" applyBorder="1" applyAlignment="1">
      <alignment horizontal="center" vertical="center" wrapText="1"/>
    </xf>
    <xf numFmtId="0" fontId="1" fillId="5" borderId="2"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1" fillId="0" borderId="3" xfId="0" applyFont="1" applyFill="1" applyBorder="1" applyAlignment="1" applyProtection="1">
      <alignment horizontal="left" wrapText="1"/>
    </xf>
    <xf numFmtId="0" fontId="1" fillId="0" borderId="4" xfId="0" applyFont="1" applyFill="1" applyBorder="1" applyAlignment="1" applyProtection="1">
      <alignment horizontal="left" wrapText="1"/>
    </xf>
    <xf numFmtId="0" fontId="1" fillId="0" borderId="49" xfId="0" applyFont="1" applyFill="1" applyBorder="1" applyAlignment="1" applyProtection="1">
      <alignment horizontal="left" wrapText="1"/>
    </xf>
    <xf numFmtId="0" fontId="0" fillId="7" borderId="22" xfId="0" applyFont="1" applyFill="1" applyBorder="1" applyAlignment="1" applyProtection="1">
      <alignment horizontal="center" vertical="center"/>
    </xf>
    <xf numFmtId="0" fontId="0" fillId="7" borderId="34" xfId="0" applyFont="1" applyFill="1" applyBorder="1" applyAlignment="1" applyProtection="1">
      <alignment horizontal="center" vertical="center"/>
    </xf>
    <xf numFmtId="0" fontId="0" fillId="7" borderId="35" xfId="0" applyFont="1" applyFill="1" applyBorder="1" applyAlignment="1" applyProtection="1">
      <alignment horizontal="center" vertical="center"/>
    </xf>
    <xf numFmtId="0" fontId="1" fillId="5" borderId="0" xfId="0" applyFont="1" applyFill="1" applyBorder="1" applyAlignment="1" applyProtection="1">
      <alignment horizontal="center" vertical="center" wrapText="1"/>
    </xf>
    <xf numFmtId="0" fontId="1" fillId="7" borderId="22" xfId="0" applyFont="1" applyFill="1" applyBorder="1" applyAlignment="1" applyProtection="1">
      <alignment horizontal="center" wrapText="1"/>
    </xf>
    <xf numFmtId="0" fontId="1" fillId="7" borderId="34" xfId="0" applyFont="1" applyFill="1" applyBorder="1" applyAlignment="1" applyProtection="1">
      <alignment horizontal="center" wrapText="1"/>
    </xf>
    <xf numFmtId="0" fontId="1" fillId="7" borderId="35" xfId="0" applyFont="1" applyFill="1" applyBorder="1" applyAlignment="1" applyProtection="1">
      <alignment horizontal="center" wrapText="1"/>
    </xf>
    <xf numFmtId="0" fontId="1" fillId="0" borderId="2" xfId="0" applyFont="1" applyFill="1" applyBorder="1" applyAlignment="1" applyProtection="1">
      <alignment horizontal="left" vertical="center" wrapText="1"/>
    </xf>
    <xf numFmtId="0" fontId="1" fillId="5" borderId="25"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27" xfId="0" applyFont="1" applyFill="1" applyBorder="1" applyAlignment="1" applyProtection="1">
      <alignment horizontal="left" vertical="center" wrapText="1"/>
    </xf>
    <xf numFmtId="0" fontId="1" fillId="5" borderId="7" xfId="0" applyFont="1" applyFill="1" applyBorder="1" applyAlignment="1" applyProtection="1">
      <alignment horizontal="center" vertical="center" wrapText="1"/>
    </xf>
    <xf numFmtId="0" fontId="0" fillId="7" borderId="8" xfId="0" applyFont="1" applyFill="1" applyBorder="1" applyAlignment="1" applyProtection="1">
      <alignment horizontal="center" vertical="center"/>
    </xf>
    <xf numFmtId="0" fontId="0" fillId="7" borderId="50" xfId="0" applyFont="1" applyFill="1" applyBorder="1" applyAlignment="1" applyProtection="1">
      <alignment horizontal="center" vertical="center"/>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 fillId="0" borderId="49" xfId="0" applyFont="1" applyBorder="1" applyAlignment="1" applyProtection="1">
      <alignment horizontal="left" vertical="center" wrapText="1"/>
    </xf>
    <xf numFmtId="0" fontId="1" fillId="5" borderId="0" xfId="0" applyFont="1" applyFill="1" applyBorder="1" applyAlignment="1" applyProtection="1">
      <alignment horizontal="center" vertical="top" wrapText="1"/>
    </xf>
    <xf numFmtId="0" fontId="0" fillId="7" borderId="10" xfId="0" applyFont="1"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1" fillId="0" borderId="2" xfId="0" applyFont="1" applyBorder="1" applyAlignment="1" applyProtection="1">
      <alignment horizontal="left" vertical="center" wrapText="1"/>
    </xf>
    <xf numFmtId="0" fontId="1" fillId="5" borderId="0" xfId="0" applyFont="1" applyFill="1" applyBorder="1" applyAlignment="1" applyProtection="1">
      <alignment horizontal="center"/>
    </xf>
    <xf numFmtId="43" fontId="0" fillId="7" borderId="22" xfId="1" applyFont="1" applyFill="1" applyBorder="1" applyAlignment="1" applyProtection="1">
      <alignment horizontal="center" wrapText="1"/>
    </xf>
    <xf numFmtId="43" fontId="0" fillId="7" borderId="34" xfId="1" applyFont="1" applyFill="1" applyBorder="1" applyAlignment="1" applyProtection="1">
      <alignment horizontal="center" wrapText="1"/>
    </xf>
    <xf numFmtId="43" fontId="0" fillId="7" borderId="35" xfId="1" applyFont="1" applyFill="1" applyBorder="1" applyAlignment="1" applyProtection="1">
      <alignment horizontal="center" wrapText="1"/>
    </xf>
    <xf numFmtId="0" fontId="1" fillId="0" borderId="25" xfId="0" applyFont="1" applyBorder="1" applyAlignment="1" applyProtection="1">
      <alignment horizontal="left" wrapText="1"/>
    </xf>
    <xf numFmtId="0" fontId="1" fillId="0" borderId="26" xfId="0" applyFont="1" applyBorder="1" applyAlignment="1" applyProtection="1">
      <alignment horizontal="left" wrapText="1"/>
    </xf>
    <xf numFmtId="0" fontId="1" fillId="0" borderId="27" xfId="0" applyFont="1" applyBorder="1" applyAlignment="1" applyProtection="1">
      <alignment horizontal="left" wrapText="1"/>
    </xf>
    <xf numFmtId="0" fontId="1" fillId="5" borderId="48" xfId="0" applyFont="1" applyFill="1" applyBorder="1" applyAlignment="1" applyProtection="1">
      <alignment horizontal="center" vertical="top" wrapText="1"/>
    </xf>
    <xf numFmtId="0" fontId="1" fillId="0" borderId="21" xfId="0" applyFont="1" applyBorder="1" applyAlignment="1" applyProtection="1">
      <alignment horizontal="left" wrapText="1"/>
    </xf>
    <xf numFmtId="0" fontId="1" fillId="0" borderId="45" xfId="0" applyFont="1" applyBorder="1" applyAlignment="1" applyProtection="1">
      <alignment horizontal="left" wrapText="1"/>
    </xf>
    <xf numFmtId="0" fontId="1" fillId="0" borderId="21" xfId="0" applyFont="1" applyBorder="1" applyAlignment="1" applyProtection="1">
      <alignment horizontal="left" vertical="center" wrapText="1"/>
    </xf>
    <xf numFmtId="0" fontId="1" fillId="0" borderId="25" xfId="0" applyFont="1" applyBorder="1" applyAlignment="1" applyProtection="1">
      <alignment horizontal="left" vertical="center" wrapText="1"/>
    </xf>
    <xf numFmtId="0" fontId="1" fillId="5" borderId="6" xfId="0" applyFont="1" applyFill="1" applyBorder="1" applyAlignment="1" applyProtection="1">
      <alignment horizontal="center" vertical="top"/>
    </xf>
    <xf numFmtId="0" fontId="1" fillId="5" borderId="7" xfId="0" applyFont="1" applyFill="1" applyBorder="1" applyAlignment="1" applyProtection="1">
      <alignment horizontal="center" vertical="top"/>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3" xfId="0" applyFont="1" applyBorder="1" applyAlignment="1" applyProtection="1">
      <alignment horizontal="left" wrapText="1"/>
    </xf>
    <xf numFmtId="0" fontId="1" fillId="0" borderId="4" xfId="0" applyFont="1" applyBorder="1" applyAlignment="1" applyProtection="1">
      <alignment horizontal="left" wrapText="1"/>
    </xf>
    <xf numFmtId="0" fontId="1" fillId="0" borderId="49" xfId="0" applyFont="1" applyBorder="1" applyAlignment="1" applyProtection="1">
      <alignment horizontal="left" wrapText="1"/>
    </xf>
    <xf numFmtId="0" fontId="1" fillId="5" borderId="71" xfId="0" applyFont="1" applyFill="1" applyBorder="1" applyAlignment="1" applyProtection="1">
      <alignment horizontal="left" vertical="center" wrapText="1"/>
    </xf>
    <xf numFmtId="0" fontId="1" fillId="5" borderId="48" xfId="0" applyFont="1" applyFill="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0" xfId="0" applyFont="1" applyFill="1" applyAlignment="1" applyProtection="1">
      <alignment horizontal="left" vertical="center" wrapText="1"/>
    </xf>
    <xf numFmtId="164" fontId="0" fillId="7" borderId="8" xfId="0" applyNumberFormat="1" applyFont="1" applyFill="1" applyBorder="1" applyAlignment="1" applyProtection="1">
      <alignment horizontal="center" vertical="center"/>
    </xf>
    <xf numFmtId="164" fontId="0" fillId="7" borderId="50" xfId="0" applyNumberFormat="1" applyFont="1" applyFill="1" applyBorder="1" applyAlignment="1" applyProtection="1">
      <alignment horizontal="center" vertical="center"/>
    </xf>
    <xf numFmtId="164" fontId="0" fillId="7" borderId="5" xfId="0" applyNumberFormat="1" applyFont="1" applyFill="1" applyBorder="1" applyAlignment="1" applyProtection="1">
      <alignment horizontal="center" vertical="center"/>
    </xf>
    <xf numFmtId="0" fontId="1" fillId="0" borderId="30" xfId="0" applyFont="1" applyBorder="1" applyAlignment="1" applyProtection="1">
      <alignment horizontal="left" vertical="center"/>
    </xf>
    <xf numFmtId="0" fontId="0" fillId="0" borderId="0" xfId="0" applyFont="1" applyAlignment="1" applyProtection="1">
      <alignment horizontal="left" vertical="center" wrapText="1"/>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1" fillId="0" borderId="25" xfId="0" applyFont="1" applyFill="1" applyBorder="1" applyAlignment="1" applyProtection="1">
      <alignment horizontal="left" vertical="center" wrapText="1"/>
    </xf>
    <xf numFmtId="0" fontId="1" fillId="0" borderId="26" xfId="0" applyFont="1" applyFill="1" applyBorder="1" applyAlignment="1" applyProtection="1">
      <alignment horizontal="left" vertical="center" wrapText="1"/>
    </xf>
    <xf numFmtId="0" fontId="1" fillId="5" borderId="0" xfId="0" applyFont="1" applyFill="1" applyAlignment="1" applyProtection="1">
      <alignment horizontal="center" vertical="center" wrapText="1"/>
    </xf>
    <xf numFmtId="0" fontId="0" fillId="7" borderId="22" xfId="0" applyFont="1" applyFill="1" applyBorder="1" applyAlignment="1" applyProtection="1">
      <alignment horizontal="center" vertical="center" wrapText="1"/>
    </xf>
    <xf numFmtId="0" fontId="0" fillId="7" borderId="34" xfId="0" applyFont="1" applyFill="1" applyBorder="1" applyAlignment="1" applyProtection="1">
      <alignment horizontal="center" vertical="center" wrapText="1"/>
    </xf>
    <xf numFmtId="0" fontId="0" fillId="7" borderId="41" xfId="0" applyFont="1" applyFill="1" applyBorder="1" applyAlignment="1" applyProtection="1">
      <alignment horizontal="center" vertical="center" wrapText="1"/>
    </xf>
    <xf numFmtId="0" fontId="1" fillId="0" borderId="3" xfId="0" applyFont="1" applyFill="1" applyBorder="1" applyAlignment="1" applyProtection="1">
      <alignment horizontal="left" vertical="center" wrapText="1"/>
    </xf>
    <xf numFmtId="0" fontId="1" fillId="5" borderId="48" xfId="0" applyFont="1" applyFill="1" applyBorder="1" applyAlignment="1" applyProtection="1">
      <alignment horizontal="center" vertical="center" wrapText="1"/>
    </xf>
    <xf numFmtId="0" fontId="1" fillId="0" borderId="45" xfId="0" applyFont="1" applyBorder="1" applyAlignment="1" applyProtection="1">
      <alignment horizontal="left" vertical="center" wrapText="1"/>
    </xf>
    <xf numFmtId="0" fontId="0" fillId="0" borderId="4"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1" fillId="5" borderId="69"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1" fillId="5" borderId="49" xfId="0" applyFont="1" applyFill="1" applyBorder="1" applyAlignment="1" applyProtection="1">
      <alignment horizontal="left" vertical="center" wrapText="1"/>
    </xf>
    <xf numFmtId="0" fontId="17" fillId="5" borderId="0" xfId="0" applyFont="1" applyFill="1" applyBorder="1" applyAlignment="1" applyProtection="1">
      <alignment horizontal="center" wrapText="1"/>
    </xf>
    <xf numFmtId="0" fontId="0" fillId="7" borderId="3" xfId="0" applyFont="1" applyFill="1" applyBorder="1" applyAlignment="1" applyProtection="1">
      <alignment horizontal="center" vertical="center" wrapText="1"/>
    </xf>
    <xf numFmtId="0" fontId="0" fillId="7" borderId="9" xfId="0" applyFont="1" applyFill="1" applyBorder="1" applyAlignment="1" applyProtection="1">
      <alignment horizontal="center" vertical="center" wrapText="1"/>
    </xf>
    <xf numFmtId="0" fontId="17" fillId="0" borderId="2" xfId="0" applyFont="1" applyBorder="1" applyAlignment="1" applyProtection="1">
      <alignment horizontal="left" wrapText="1"/>
    </xf>
    <xf numFmtId="0" fontId="17" fillId="0" borderId="3" xfId="0" applyFont="1" applyBorder="1" applyAlignment="1" applyProtection="1">
      <alignment horizontal="left" wrapText="1"/>
    </xf>
    <xf numFmtId="0" fontId="17" fillId="5" borderId="0" xfId="0" applyFont="1" applyFill="1" applyBorder="1" applyAlignment="1" applyProtection="1">
      <alignment horizontal="center"/>
    </xf>
    <xf numFmtId="0" fontId="4" fillId="2" borderId="0" xfId="0" applyFont="1" applyFill="1" applyAlignment="1" applyProtection="1">
      <alignment horizontal="left" vertical="center" wrapText="1"/>
    </xf>
    <xf numFmtId="0" fontId="0" fillId="7" borderId="7" xfId="0" applyFont="1" applyFill="1" applyBorder="1" applyAlignment="1" applyProtection="1">
      <alignment horizontal="center" vertical="center"/>
    </xf>
    <xf numFmtId="0" fontId="1" fillId="5" borderId="0" xfId="0" applyFont="1" applyFill="1" applyBorder="1" applyAlignment="1" applyProtection="1">
      <alignment horizontal="center" wrapText="1"/>
    </xf>
    <xf numFmtId="0" fontId="1" fillId="0" borderId="56" xfId="0" applyFont="1" applyBorder="1" applyAlignment="1" applyProtection="1">
      <alignment horizontal="left" vertical="center"/>
    </xf>
    <xf numFmtId="0" fontId="1" fillId="0" borderId="60" xfId="0" applyFont="1" applyBorder="1" applyAlignment="1" applyProtection="1">
      <alignment horizontal="left" vertical="center"/>
    </xf>
    <xf numFmtId="0" fontId="1" fillId="0" borderId="61" xfId="0" applyFont="1" applyBorder="1" applyAlignment="1" applyProtection="1">
      <alignment horizontal="left" vertical="center"/>
    </xf>
    <xf numFmtId="0" fontId="1" fillId="0" borderId="0" xfId="0" applyFont="1" applyFill="1" applyAlignment="1" applyProtection="1">
      <alignment horizontal="left"/>
    </xf>
    <xf numFmtId="43" fontId="14" fillId="7" borderId="2" xfId="1" applyFont="1" applyFill="1" applyBorder="1" applyAlignment="1" applyProtection="1">
      <alignment horizontal="center" wrapText="1"/>
    </xf>
    <xf numFmtId="0" fontId="1" fillId="5" borderId="7" xfId="0" applyFont="1" applyFill="1" applyBorder="1" applyAlignment="1" applyProtection="1">
      <alignment horizontal="center" wrapText="1"/>
    </xf>
    <xf numFmtId="0" fontId="0" fillId="7" borderId="22" xfId="0" applyFont="1" applyFill="1" applyBorder="1" applyAlignment="1" applyProtection="1">
      <alignment horizontal="center"/>
    </xf>
    <xf numFmtId="0" fontId="0" fillId="7" borderId="34" xfId="0" applyFont="1" applyFill="1" applyBorder="1" applyAlignment="1" applyProtection="1">
      <alignment horizontal="center"/>
    </xf>
    <xf numFmtId="0" fontId="0" fillId="7" borderId="35" xfId="0" applyFont="1" applyFill="1" applyBorder="1" applyAlignment="1" applyProtection="1">
      <alignment horizontal="center"/>
    </xf>
    <xf numFmtId="0" fontId="1" fillId="0" borderId="71" xfId="0" applyNumberFormat="1" applyFont="1" applyBorder="1" applyAlignment="1" applyProtection="1">
      <alignment horizontal="left" wrapText="1"/>
    </xf>
    <xf numFmtId="0" fontId="1" fillId="0" borderId="48" xfId="0" applyNumberFormat="1" applyFont="1" applyBorder="1" applyAlignment="1" applyProtection="1">
      <alignment horizontal="left" wrapText="1"/>
    </xf>
    <xf numFmtId="0" fontId="14" fillId="7" borderId="22" xfId="0" applyFont="1" applyFill="1" applyBorder="1" applyAlignment="1" applyProtection="1">
      <alignment horizontal="center"/>
    </xf>
    <xf numFmtId="0" fontId="14" fillId="7" borderId="34" xfId="0" applyFont="1" applyFill="1" applyBorder="1" applyAlignment="1" applyProtection="1">
      <alignment horizontal="center"/>
    </xf>
    <xf numFmtId="0" fontId="1" fillId="0" borderId="59" xfId="0" applyFont="1" applyBorder="1" applyAlignment="1" applyProtection="1">
      <alignment horizontal="left" wrapText="1"/>
    </xf>
    <xf numFmtId="0" fontId="1" fillId="0" borderId="44" xfId="0" applyFont="1" applyBorder="1" applyAlignment="1" applyProtection="1">
      <alignment horizontal="left" wrapText="1"/>
    </xf>
    <xf numFmtId="0" fontId="1" fillId="0" borderId="47" xfId="0" applyFont="1" applyBorder="1" applyAlignment="1" applyProtection="1">
      <alignment horizontal="left" vertical="center" wrapText="1"/>
    </xf>
    <xf numFmtId="43" fontId="0" fillId="7" borderId="36" xfId="1" applyFont="1" applyFill="1" applyBorder="1" applyAlignment="1" applyProtection="1">
      <alignment horizontal="center" wrapText="1"/>
    </xf>
    <xf numFmtId="43" fontId="0" fillId="7" borderId="37" xfId="1" applyFont="1" applyFill="1" applyBorder="1" applyAlignment="1" applyProtection="1">
      <alignment horizontal="center" wrapText="1"/>
    </xf>
    <xf numFmtId="43" fontId="0" fillId="7" borderId="38" xfId="1" applyFont="1" applyFill="1" applyBorder="1" applyAlignment="1" applyProtection="1">
      <alignment horizontal="center" wrapText="1"/>
    </xf>
    <xf numFmtId="0" fontId="1" fillId="5" borderId="6" xfId="0" applyFont="1" applyFill="1" applyBorder="1" applyAlignment="1" applyProtection="1">
      <alignment horizontal="center" vertical="center"/>
    </xf>
    <xf numFmtId="0" fontId="1" fillId="5" borderId="7" xfId="0" applyFont="1" applyFill="1" applyBorder="1" applyAlignment="1" applyProtection="1">
      <alignment horizontal="center" vertical="center"/>
    </xf>
    <xf numFmtId="0" fontId="0" fillId="7" borderId="22" xfId="0" applyNumberFormat="1" applyFont="1" applyFill="1" applyBorder="1" applyAlignment="1" applyProtection="1">
      <alignment horizontal="center"/>
    </xf>
    <xf numFmtId="0" fontId="0" fillId="7" borderId="34" xfId="0" applyNumberFormat="1" applyFont="1" applyFill="1" applyBorder="1" applyAlignment="1" applyProtection="1">
      <alignment horizontal="center"/>
    </xf>
    <xf numFmtId="0" fontId="0" fillId="7" borderId="35" xfId="0" applyNumberFormat="1" applyFont="1" applyFill="1" applyBorder="1" applyAlignment="1" applyProtection="1">
      <alignment horizontal="center"/>
    </xf>
    <xf numFmtId="0" fontId="0" fillId="7" borderId="22" xfId="1" applyNumberFormat="1" applyFont="1" applyFill="1" applyBorder="1" applyAlignment="1" applyProtection="1">
      <alignment horizontal="center" vertical="center"/>
    </xf>
    <xf numFmtId="0" fontId="0" fillId="7" borderId="34" xfId="1" applyNumberFormat="1" applyFont="1" applyFill="1" applyBorder="1" applyAlignment="1" applyProtection="1">
      <alignment horizontal="center" vertical="center"/>
    </xf>
    <xf numFmtId="0" fontId="0" fillId="7" borderId="35" xfId="1" applyNumberFormat="1" applyFont="1" applyFill="1" applyBorder="1" applyAlignment="1" applyProtection="1">
      <alignment horizontal="center" vertical="center"/>
    </xf>
    <xf numFmtId="0" fontId="1" fillId="5" borderId="7" xfId="0" applyFont="1" applyFill="1" applyBorder="1" applyAlignment="1" applyProtection="1">
      <alignment horizontal="center"/>
    </xf>
    <xf numFmtId="0" fontId="17" fillId="0" borderId="4" xfId="0" applyFont="1" applyBorder="1" applyAlignment="1" applyProtection="1">
      <alignment horizontal="left" wrapText="1"/>
    </xf>
    <xf numFmtId="0" fontId="14" fillId="7" borderId="8" xfId="0" applyFont="1" applyFill="1" applyBorder="1" applyAlignment="1" applyProtection="1">
      <alignment horizontal="center" wrapText="1"/>
    </xf>
    <xf numFmtId="0" fontId="14" fillId="7" borderId="50" xfId="0" applyFont="1" applyFill="1" applyBorder="1" applyAlignment="1" applyProtection="1">
      <alignment horizontal="center" wrapText="1"/>
    </xf>
    <xf numFmtId="0" fontId="14" fillId="7" borderId="5" xfId="0" applyFont="1" applyFill="1" applyBorder="1" applyAlignment="1" applyProtection="1">
      <alignment horizontal="center" wrapText="1"/>
    </xf>
    <xf numFmtId="0" fontId="1" fillId="0" borderId="44" xfId="0" applyFont="1" applyBorder="1" applyAlignment="1" applyProtection="1">
      <alignment horizontal="left" vertical="center"/>
    </xf>
    <xf numFmtId="0" fontId="1" fillId="0" borderId="58" xfId="0" applyFont="1" applyBorder="1" applyAlignment="1" applyProtection="1">
      <alignment horizontal="left" vertical="center"/>
    </xf>
    <xf numFmtId="0" fontId="17" fillId="5" borderId="48" xfId="0" applyFont="1" applyFill="1" applyBorder="1" applyAlignment="1" applyProtection="1">
      <alignment horizontal="center" wrapText="1"/>
    </xf>
    <xf numFmtId="164" fontId="0" fillId="7" borderId="13" xfId="1" applyNumberFormat="1" applyFont="1" applyFill="1" applyBorder="1" applyAlignment="1" applyProtection="1">
      <alignment horizontal="center" vertical="center"/>
    </xf>
    <xf numFmtId="164" fontId="0" fillId="7" borderId="0" xfId="1" applyNumberFormat="1" applyFont="1" applyFill="1" applyBorder="1" applyAlignment="1" applyProtection="1">
      <alignment horizontal="center" vertical="center"/>
    </xf>
    <xf numFmtId="164" fontId="0" fillId="7" borderId="14" xfId="1" applyNumberFormat="1" applyFont="1" applyFill="1" applyBorder="1" applyAlignment="1" applyProtection="1">
      <alignment horizontal="center" vertical="center"/>
    </xf>
    <xf numFmtId="164" fontId="0" fillId="7" borderId="6" xfId="1" applyNumberFormat="1" applyFont="1" applyFill="1" applyBorder="1" applyAlignment="1" applyProtection="1">
      <alignment horizontal="center" vertical="center"/>
    </xf>
    <xf numFmtId="164" fontId="0" fillId="7" borderId="7" xfId="1" applyNumberFormat="1" applyFont="1" applyFill="1" applyBorder="1" applyAlignment="1" applyProtection="1">
      <alignment horizontal="center" vertical="center"/>
    </xf>
    <xf numFmtId="164" fontId="0" fillId="7" borderId="15" xfId="1" applyNumberFormat="1" applyFont="1" applyFill="1" applyBorder="1" applyAlignment="1" applyProtection="1">
      <alignment horizontal="center" vertical="center"/>
    </xf>
    <xf numFmtId="0" fontId="0" fillId="7" borderId="3" xfId="0" applyFont="1" applyFill="1" applyBorder="1" applyAlignment="1" applyProtection="1">
      <alignment horizontal="center" vertical="center"/>
    </xf>
    <xf numFmtId="0" fontId="0" fillId="7" borderId="4" xfId="0" applyFont="1" applyFill="1" applyBorder="1" applyAlignment="1" applyProtection="1">
      <alignment horizontal="center" vertical="center"/>
    </xf>
    <xf numFmtId="164" fontId="0" fillId="7" borderId="12" xfId="1" applyNumberFormat="1" applyFont="1" applyFill="1" applyBorder="1" applyAlignment="1" applyProtection="1">
      <alignment horizontal="center" vertical="center"/>
    </xf>
    <xf numFmtId="0" fontId="1" fillId="11" borderId="0" xfId="0" applyFont="1" applyFill="1" applyAlignment="1" applyProtection="1">
      <alignment horizontal="left"/>
    </xf>
    <xf numFmtId="0" fontId="21" fillId="0" borderId="7" xfId="3" applyBorder="1" applyAlignment="1" applyProtection="1">
      <alignment horizontal="center" vertical="center"/>
    </xf>
    <xf numFmtId="0" fontId="0" fillId="11" borderId="0" xfId="0" applyFill="1" applyAlignment="1" applyProtection="1">
      <alignment horizontal="left"/>
    </xf>
    <xf numFmtId="0" fontId="6" fillId="0" borderId="0" xfId="0" applyFont="1" applyAlignment="1" applyProtection="1">
      <alignment horizontal="center" vertical="center" wrapText="1"/>
    </xf>
    <xf numFmtId="0" fontId="0" fillId="0" borderId="0" xfId="0" applyFont="1" applyFill="1" applyAlignment="1" applyProtection="1">
      <alignment horizontal="right" vertical="center" wrapText="1"/>
    </xf>
    <xf numFmtId="0" fontId="0" fillId="0" borderId="0" xfId="0" applyFont="1" applyFill="1" applyAlignment="1" applyProtection="1">
      <alignment horizontal="center" vertical="center" wrapText="1"/>
    </xf>
  </cellXfs>
  <cellStyles count="4">
    <cellStyle name="Comma" xfId="1" builtinId="3"/>
    <cellStyle name="Hyperlink" xfId="3" builtinId="8"/>
    <cellStyle name="Normal" xfId="0" builtinId="0"/>
    <cellStyle name="Percent" xfId="2" builtinId="5"/>
  </cellStyles>
  <dxfs count="13">
    <dxf>
      <font>
        <color rgb="FFFF0000"/>
      </font>
    </dxf>
    <dxf>
      <font>
        <color rgb="FF00B050"/>
      </font>
    </dxf>
    <dxf>
      <font>
        <color rgb="FFFF0000"/>
      </font>
    </dxf>
    <dxf>
      <font>
        <color theme="9"/>
      </font>
    </dxf>
    <dxf>
      <font>
        <color auto="1"/>
      </font>
    </dxf>
    <dxf>
      <font>
        <color theme="9"/>
      </font>
    </dxf>
    <dxf>
      <font>
        <color rgb="FFFF0000"/>
      </font>
    </dxf>
    <dxf>
      <font>
        <color auto="1"/>
      </font>
    </dxf>
    <dxf>
      <font>
        <color theme="9"/>
      </font>
    </dxf>
    <dxf>
      <font>
        <color rgb="FFFF0000"/>
      </font>
    </dxf>
    <dxf>
      <font>
        <color rgb="FFFF0000"/>
      </font>
      <fill>
        <patternFill patternType="none">
          <bgColor auto="1"/>
        </patternFill>
      </fill>
    </dxf>
    <dxf>
      <font>
        <color theme="9"/>
      </font>
    </dxf>
    <dxf>
      <font>
        <color auto="1"/>
      </font>
    </dxf>
  </dxfs>
  <tableStyles count="0" defaultTableStyle="TableStyleMedium9" defaultPivotStyle="PivotStyleLight16"/>
  <colors>
    <mruColors>
      <color rgb="FF99FF66"/>
      <color rgb="FFC4BD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317030</xdr:colOff>
      <xdr:row>15</xdr:row>
      <xdr:rowOff>381852</xdr:rowOff>
    </xdr:from>
    <xdr:to>
      <xdr:col>2</xdr:col>
      <xdr:colOff>637070</xdr:colOff>
      <xdr:row>15</xdr:row>
      <xdr:rowOff>473292</xdr:rowOff>
    </xdr:to>
    <xdr:sp macro="" textlink="">
      <xdr:nvSpPr>
        <xdr:cNvPr id="2" name="Rectangle 7">
          <a:extLst>
            <a:ext uri="{FF2B5EF4-FFF2-40B4-BE49-F238E27FC236}">
              <a16:creationId xmlns:a16="http://schemas.microsoft.com/office/drawing/2014/main" id="{00000000-0008-0000-0000-000002000000}"/>
            </a:ext>
          </a:extLst>
        </xdr:cNvPr>
        <xdr:cNvSpPr>
          <a:spLocks noChangeArrowheads="1"/>
        </xdr:cNvSpPr>
      </xdr:nvSpPr>
      <xdr:spPr bwMode="auto">
        <a:xfrm flipH="1" flipV="1">
          <a:off x="2822105" y="11392752"/>
          <a:ext cx="320040" cy="91440"/>
        </a:xfrm>
        <a:prstGeom prst="rect">
          <a:avLst/>
        </a:prstGeom>
        <a:solidFill>
          <a:schemeClr val="bg2"/>
        </a:solidFill>
        <a:ln w="25400">
          <a:solidFill>
            <a:schemeClr val="bg2"/>
          </a:solidFill>
          <a:miter lim="800000"/>
          <a:headEnd/>
          <a:tailEnd/>
        </a:ln>
      </xdr:spPr>
    </xdr:sp>
    <xdr:clientData/>
  </xdr:twoCellAnchor>
  <xdr:twoCellAnchor>
    <xdr:from>
      <xdr:col>1</xdr:col>
      <xdr:colOff>597060</xdr:colOff>
      <xdr:row>15</xdr:row>
      <xdr:rowOff>759646</xdr:rowOff>
    </xdr:from>
    <xdr:to>
      <xdr:col>1</xdr:col>
      <xdr:colOff>917100</xdr:colOff>
      <xdr:row>15</xdr:row>
      <xdr:rowOff>851086</xdr:rowOff>
    </xdr:to>
    <xdr:sp macro="" textlink="">
      <xdr:nvSpPr>
        <xdr:cNvPr id="4" name="Rectangle 10">
          <a:extLst>
            <a:ext uri="{FF2B5EF4-FFF2-40B4-BE49-F238E27FC236}">
              <a16:creationId xmlns:a16="http://schemas.microsoft.com/office/drawing/2014/main" id="{00000000-0008-0000-0000-000004000000}"/>
            </a:ext>
          </a:extLst>
        </xdr:cNvPr>
        <xdr:cNvSpPr>
          <a:spLocks noChangeArrowheads="1"/>
        </xdr:cNvSpPr>
      </xdr:nvSpPr>
      <xdr:spPr bwMode="auto">
        <a:xfrm>
          <a:off x="1206660" y="16047271"/>
          <a:ext cx="320040" cy="91440"/>
        </a:xfrm>
        <a:prstGeom prst="rect">
          <a:avLst/>
        </a:prstGeom>
        <a:noFill/>
        <a:ln w="25400">
          <a:solidFill>
            <a:srgbClr val="FF0000"/>
          </a:solidFill>
          <a:miter lim="800000"/>
          <a:headEnd/>
          <a:tailEnd/>
        </a:ln>
      </xdr:spPr>
    </xdr:sp>
    <xdr:clientData/>
  </xdr:twoCellAnchor>
  <xdr:twoCellAnchor>
    <xdr:from>
      <xdr:col>2</xdr:col>
      <xdr:colOff>327001</xdr:colOff>
      <xdr:row>15</xdr:row>
      <xdr:rowOff>769171</xdr:rowOff>
    </xdr:from>
    <xdr:to>
      <xdr:col>2</xdr:col>
      <xdr:colOff>647041</xdr:colOff>
      <xdr:row>15</xdr:row>
      <xdr:rowOff>860611</xdr:rowOff>
    </xdr:to>
    <xdr:sp macro="" textlink="">
      <xdr:nvSpPr>
        <xdr:cNvPr id="5" name="Rectangle 17">
          <a:extLst>
            <a:ext uri="{FF2B5EF4-FFF2-40B4-BE49-F238E27FC236}">
              <a16:creationId xmlns:a16="http://schemas.microsoft.com/office/drawing/2014/main" id="{00000000-0008-0000-0000-000005000000}"/>
            </a:ext>
          </a:extLst>
        </xdr:cNvPr>
        <xdr:cNvSpPr>
          <a:spLocks noChangeArrowheads="1"/>
        </xdr:cNvSpPr>
      </xdr:nvSpPr>
      <xdr:spPr bwMode="auto">
        <a:xfrm>
          <a:off x="2832076" y="16056796"/>
          <a:ext cx="320040" cy="91440"/>
        </a:xfrm>
        <a:prstGeom prst="rect">
          <a:avLst/>
        </a:prstGeom>
        <a:solidFill>
          <a:srgbClr val="FF0000"/>
        </a:solidFill>
        <a:ln w="25400">
          <a:solidFill>
            <a:srgbClr val="FF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nco-my.sharepoint.com/Users/acer/Desktop/2019%20Planning%20and%20Budgeting%20Exercise/ALCANZ/ADVISORY_Templates/FINAL/ALCANZ/ADVISORY_Templates/+%20DRAFT_Procurement%20of%20Complementary%20Food%20for%206-23%20months%20for%20Provi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UREMENT"/>
      <sheetName val="CAR"/>
      <sheetName val="Sheet1"/>
      <sheetName val="+ DRAFT_Procurement of Compleme"/>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1"/>
  <sheetViews>
    <sheetView zoomScale="115" zoomScaleNormal="115" workbookViewId="0">
      <selection activeCell="F15" sqref="F15"/>
    </sheetView>
  </sheetViews>
  <sheetFormatPr defaultColWidth="9.109375" defaultRowHeight="14.4" x14ac:dyDescent="0.3"/>
  <cols>
    <col min="1" max="2" width="9.109375" style="9"/>
    <col min="3" max="3" width="66.109375" style="3" customWidth="1"/>
    <col min="4" max="16384" width="9.109375" style="9"/>
  </cols>
  <sheetData>
    <row r="2" spans="1:11" x14ac:dyDescent="0.3">
      <c r="A2" s="348"/>
      <c r="B2" s="349"/>
      <c r="C2" s="350"/>
      <c r="D2" s="349"/>
      <c r="E2" s="351"/>
    </row>
    <row r="3" spans="1:11" ht="73.2" x14ac:dyDescent="0.3">
      <c r="A3" s="352"/>
      <c r="B3" s="353"/>
      <c r="C3" s="354" t="s">
        <v>160</v>
      </c>
      <c r="D3" s="353"/>
      <c r="E3" s="355"/>
    </row>
    <row r="4" spans="1:11" x14ac:dyDescent="0.3">
      <c r="A4" s="352"/>
      <c r="B4" s="353"/>
      <c r="C4" s="356"/>
      <c r="D4" s="353"/>
      <c r="E4" s="355"/>
    </row>
    <row r="5" spans="1:11" x14ac:dyDescent="0.3">
      <c r="A5" s="352"/>
      <c r="B5" s="353"/>
      <c r="C5" s="356"/>
      <c r="D5" s="353"/>
      <c r="E5" s="355"/>
    </row>
    <row r="6" spans="1:11" x14ac:dyDescent="0.3">
      <c r="A6" s="352"/>
      <c r="B6" s="353"/>
      <c r="C6" s="356"/>
      <c r="D6" s="353"/>
      <c r="E6" s="355"/>
    </row>
    <row r="7" spans="1:11" ht="28.8" x14ac:dyDescent="0.3">
      <c r="A7" s="352"/>
      <c r="B7" s="353"/>
      <c r="C7" s="357" t="s">
        <v>540</v>
      </c>
      <c r="D7" s="353"/>
      <c r="E7" s="355"/>
    </row>
    <row r="8" spans="1:11" ht="42" x14ac:dyDescent="0.3">
      <c r="A8" s="352"/>
      <c r="B8" s="353"/>
      <c r="C8" s="358" t="s">
        <v>1</v>
      </c>
      <c r="D8" s="353"/>
      <c r="E8" s="355"/>
    </row>
    <row r="9" spans="1:11" x14ac:dyDescent="0.3">
      <c r="A9" s="352"/>
      <c r="B9" s="353"/>
      <c r="C9" s="356" t="s">
        <v>541</v>
      </c>
      <c r="D9" s="353"/>
      <c r="E9" s="355"/>
    </row>
    <row r="10" spans="1:11" x14ac:dyDescent="0.3">
      <c r="A10" s="352"/>
      <c r="B10" s="353"/>
      <c r="C10" s="356"/>
      <c r="D10" s="353"/>
      <c r="E10" s="355"/>
    </row>
    <row r="11" spans="1:11" ht="15" customHeight="1" x14ac:dyDescent="0.3">
      <c r="A11" s="352"/>
      <c r="B11" s="353"/>
      <c r="C11" s="356"/>
      <c r="D11" s="353"/>
      <c r="E11" s="359"/>
      <c r="F11" s="2"/>
      <c r="G11" s="2"/>
      <c r="H11" s="2"/>
      <c r="I11" s="2"/>
      <c r="J11" s="2"/>
      <c r="K11" s="2"/>
    </row>
    <row r="12" spans="1:11" x14ac:dyDescent="0.3">
      <c r="A12" s="352"/>
      <c r="B12" s="353"/>
      <c r="C12" s="356"/>
      <c r="D12" s="353"/>
      <c r="E12" s="359"/>
      <c r="F12" s="2"/>
      <c r="G12" s="2"/>
      <c r="H12" s="2"/>
      <c r="I12" s="2"/>
      <c r="J12" s="2"/>
      <c r="K12" s="2"/>
    </row>
    <row r="13" spans="1:11" ht="57.6" x14ac:dyDescent="0.3">
      <c r="A13" s="352"/>
      <c r="B13" s="353"/>
      <c r="C13" s="360" t="s">
        <v>71</v>
      </c>
      <c r="D13" s="353"/>
      <c r="E13" s="355"/>
    </row>
    <row r="14" spans="1:11" x14ac:dyDescent="0.3">
      <c r="A14" s="361"/>
      <c r="B14" s="362"/>
      <c r="C14" s="363"/>
      <c r="D14" s="362"/>
      <c r="E14" s="364"/>
    </row>
    <row r="16" spans="1:11" ht="15" customHeight="1" x14ac:dyDescent="0.3">
      <c r="E16" s="2"/>
      <c r="F16" s="2"/>
      <c r="G16" s="2"/>
      <c r="H16" s="2"/>
      <c r="I16" s="2"/>
      <c r="J16" s="2"/>
      <c r="K16" s="2"/>
    </row>
    <row r="17" spans="5:11" s="9" customFormat="1" x14ac:dyDescent="0.3">
      <c r="E17" s="2"/>
      <c r="F17" s="2"/>
      <c r="G17" s="2"/>
      <c r="H17" s="2"/>
      <c r="I17" s="2"/>
      <c r="J17" s="2"/>
      <c r="K17" s="2"/>
    </row>
    <row r="18" spans="5:11" s="9" customFormat="1" x14ac:dyDescent="0.3">
      <c r="E18" s="2"/>
      <c r="F18" s="2"/>
      <c r="G18" s="2"/>
      <c r="H18" s="2"/>
      <c r="I18" s="2"/>
      <c r="J18" s="2"/>
      <c r="K18" s="2"/>
    </row>
    <row r="19" spans="5:11" s="9" customFormat="1" x14ac:dyDescent="0.3">
      <c r="E19" s="2"/>
      <c r="F19" s="2"/>
      <c r="G19" s="2"/>
      <c r="H19" s="2"/>
      <c r="I19" s="2"/>
      <c r="J19" s="2"/>
      <c r="K19" s="2"/>
    </row>
    <row r="20" spans="5:11" s="9" customFormat="1" x14ac:dyDescent="0.3">
      <c r="E20" s="2"/>
      <c r="F20" s="2"/>
      <c r="G20" s="2"/>
      <c r="H20" s="2"/>
      <c r="I20" s="2"/>
      <c r="J20" s="2"/>
      <c r="K20" s="2"/>
    </row>
    <row r="21" spans="5:11" s="9" customFormat="1" x14ac:dyDescent="0.3">
      <c r="E21" s="2"/>
      <c r="F21" s="2"/>
      <c r="G21" s="2"/>
      <c r="H21" s="2"/>
      <c r="I21" s="2"/>
      <c r="J21" s="2"/>
      <c r="K21" s="2"/>
    </row>
  </sheetData>
  <sheetProtection algorithmName="SHA-512" hashValue="wjyH4m6igdyrT8jLExvayb6cxxE44f+KJgJDTqchMSTXz4oTLfr0jc7Vu0Odoj8Iiuy6Qfjhuy2GnlkbMoO3nA==" saltValue="Odp/OyLMjZgNtaDB9ma1xA==" spinCount="100000" sheet="1" objects="1" scenarios="1"/>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9"/>
  <sheetViews>
    <sheetView tabSelected="1" zoomScaleNormal="100" workbookViewId="0">
      <selection activeCell="B9" sqref="B9"/>
    </sheetView>
  </sheetViews>
  <sheetFormatPr defaultColWidth="9.109375" defaultRowHeight="14.4" x14ac:dyDescent="0.3"/>
  <cols>
    <col min="1" max="1" width="9.109375" style="9"/>
    <col min="2" max="2" width="28.44140625" style="9" customWidth="1"/>
    <col min="3" max="3" width="47.33203125" style="9" customWidth="1"/>
    <col min="4" max="4" width="50" style="9" customWidth="1"/>
    <col min="5" max="16384" width="9.109375" style="9"/>
  </cols>
  <sheetData>
    <row r="2" spans="1:4" ht="25.8" x14ac:dyDescent="0.5">
      <c r="A2" s="10"/>
      <c r="B2" s="21" t="s">
        <v>2</v>
      </c>
    </row>
    <row r="4" spans="1:4" ht="186" customHeight="1" x14ac:dyDescent="0.3">
      <c r="B4" s="660" t="s">
        <v>400</v>
      </c>
      <c r="C4" s="660"/>
      <c r="D4" s="660"/>
    </row>
    <row r="5" spans="1:4" ht="24.75" customHeight="1" x14ac:dyDescent="0.3">
      <c r="B5" s="660" t="s">
        <v>67</v>
      </c>
      <c r="C5" s="660"/>
      <c r="D5" s="660"/>
    </row>
    <row r="6" spans="1:4" s="13" customFormat="1" x14ac:dyDescent="0.3">
      <c r="B6" s="27" t="s">
        <v>58</v>
      </c>
      <c r="C6" s="28" t="s">
        <v>56</v>
      </c>
      <c r="D6" s="28" t="s">
        <v>57</v>
      </c>
    </row>
    <row r="7" spans="1:4" s="22" customFormat="1" ht="43.2" x14ac:dyDescent="0.3">
      <c r="B7" s="23" t="s">
        <v>59</v>
      </c>
      <c r="C7" s="24" t="s">
        <v>69</v>
      </c>
      <c r="D7" s="24" t="s">
        <v>531</v>
      </c>
    </row>
    <row r="8" spans="1:4" s="1" customFormat="1" ht="28.8" x14ac:dyDescent="0.3">
      <c r="B8" s="23" t="s">
        <v>61</v>
      </c>
      <c r="C8" s="24" t="s">
        <v>60</v>
      </c>
      <c r="D8" s="24" t="s">
        <v>530</v>
      </c>
    </row>
    <row r="9" spans="1:4" s="1" customFormat="1" ht="115.2" x14ac:dyDescent="0.3">
      <c r="B9" s="23" t="s">
        <v>62</v>
      </c>
      <c r="C9" s="24" t="s">
        <v>63</v>
      </c>
      <c r="D9" s="24" t="s">
        <v>532</v>
      </c>
    </row>
    <row r="10" spans="1:4" s="1" customFormat="1" ht="261.75" customHeight="1" x14ac:dyDescent="0.3">
      <c r="B10" s="23" t="s">
        <v>64</v>
      </c>
      <c r="C10" s="24" t="s">
        <v>65</v>
      </c>
      <c r="D10" s="24" t="s">
        <v>533</v>
      </c>
    </row>
    <row r="11" spans="1:4" s="1" customFormat="1" ht="195.75" customHeight="1" x14ac:dyDescent="0.3">
      <c r="B11" s="23" t="s">
        <v>66</v>
      </c>
      <c r="C11" s="24" t="s">
        <v>70</v>
      </c>
      <c r="D11" s="24" t="s">
        <v>534</v>
      </c>
    </row>
    <row r="12" spans="1:4" s="1" customFormat="1" x14ac:dyDescent="0.3">
      <c r="B12" s="25"/>
      <c r="C12" s="26"/>
      <c r="D12" s="26"/>
    </row>
    <row r="13" spans="1:4" s="29" customFormat="1" ht="52.5" customHeight="1" x14ac:dyDescent="0.3">
      <c r="B13" s="660" t="s">
        <v>535</v>
      </c>
      <c r="C13" s="660"/>
      <c r="D13" s="660"/>
    </row>
    <row r="14" spans="1:4" s="29" customFormat="1" ht="45.75" customHeight="1" x14ac:dyDescent="0.3">
      <c r="B14" s="660" t="s">
        <v>68</v>
      </c>
      <c r="C14" s="660"/>
      <c r="D14" s="660"/>
    </row>
    <row r="15" spans="1:4" s="29" customFormat="1" ht="79.5" customHeight="1" x14ac:dyDescent="0.3">
      <c r="B15" s="662" t="s">
        <v>601</v>
      </c>
      <c r="C15" s="662"/>
      <c r="D15" s="662"/>
    </row>
    <row r="16" spans="1:4" s="29" customFormat="1" ht="84.75" customHeight="1" x14ac:dyDescent="0.3">
      <c r="B16" s="661" t="s">
        <v>536</v>
      </c>
      <c r="C16" s="661"/>
      <c r="D16" s="661"/>
    </row>
    <row r="17" spans="2:4" s="29" customFormat="1" ht="84" customHeight="1" x14ac:dyDescent="0.3">
      <c r="B17" s="661" t="s">
        <v>537</v>
      </c>
      <c r="C17" s="661"/>
      <c r="D17" s="661"/>
    </row>
    <row r="18" spans="2:4" s="29" customFormat="1" ht="55.5" customHeight="1" x14ac:dyDescent="0.3">
      <c r="B18" s="661" t="s">
        <v>538</v>
      </c>
      <c r="C18" s="661"/>
      <c r="D18" s="661"/>
    </row>
    <row r="19" spans="2:4" ht="53.25" customHeight="1" x14ac:dyDescent="0.3">
      <c r="B19" s="660" t="s">
        <v>539</v>
      </c>
      <c r="C19" s="660"/>
      <c r="D19" s="660"/>
    </row>
  </sheetData>
  <sheetProtection algorithmName="SHA-512" hashValue="uGvm8TStCY+bRPA0aurDJmIExHH+mbv3Ue/xc17UHkpppp8yow3aORxjNanTRYUheDp0+Bx0no/IQbawVTJKfw==" saltValue="ghQE6Xf6a0rJEeeolDWpbQ==" spinCount="100000" sheet="1" objects="1" scenarios="1"/>
  <mergeCells count="9">
    <mergeCell ref="B19:D19"/>
    <mergeCell ref="B18:D18"/>
    <mergeCell ref="B5:D5"/>
    <mergeCell ref="B4:D4"/>
    <mergeCell ref="B17:D17"/>
    <mergeCell ref="B16:D16"/>
    <mergeCell ref="B15:D15"/>
    <mergeCell ref="B14:D14"/>
    <mergeCell ref="B13:D13"/>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2"/>
  <sheetViews>
    <sheetView zoomScale="130" zoomScaleNormal="130" workbookViewId="0">
      <selection activeCell="B81" sqref="B81"/>
    </sheetView>
  </sheetViews>
  <sheetFormatPr defaultColWidth="15.109375" defaultRowHeight="14.4" x14ac:dyDescent="0.3"/>
  <cols>
    <col min="1" max="1" width="41.44140625" style="365" customWidth="1"/>
    <col min="2" max="2" width="19.88671875" style="365" customWidth="1"/>
    <col min="3" max="3" width="18.88671875" style="365" customWidth="1"/>
    <col min="4" max="4" width="17" style="365" customWidth="1"/>
    <col min="5" max="5" width="21.44140625" style="365" customWidth="1"/>
    <col min="6" max="6" width="20.33203125" style="365" customWidth="1"/>
    <col min="7" max="7" width="15.109375" style="365"/>
    <col min="8" max="8" width="16.6640625" style="365" customWidth="1"/>
    <col min="9" max="9" width="30.44140625" style="365" customWidth="1"/>
    <col min="10" max="10" width="15.109375" style="365" customWidth="1"/>
    <col min="11" max="16384" width="15.109375" style="365"/>
  </cols>
  <sheetData>
    <row r="1" spans="1:9" ht="25.8" customHeight="1" x14ac:dyDescent="0.3">
      <c r="A1" s="640" t="s">
        <v>542</v>
      </c>
      <c r="B1" s="17"/>
    </row>
    <row r="3" spans="1:9" x14ac:dyDescent="0.3">
      <c r="A3" s="17" t="s">
        <v>52</v>
      </c>
      <c r="B3" s="17"/>
    </row>
    <row r="5" spans="1:9" s="366" customFormat="1" x14ac:dyDescent="0.3">
      <c r="A5" s="31" t="s">
        <v>4</v>
      </c>
      <c r="B5" s="31"/>
      <c r="C5" s="31"/>
      <c r="D5" s="31"/>
      <c r="E5" s="31"/>
      <c r="F5" s="31"/>
    </row>
    <row r="6" spans="1:9" s="17" customFormat="1" ht="43.2" x14ac:dyDescent="0.3">
      <c r="A6" s="18" t="s">
        <v>5</v>
      </c>
      <c r="B6" s="14" t="s">
        <v>6</v>
      </c>
      <c r="C6" s="14" t="s">
        <v>7</v>
      </c>
      <c r="D6" s="18" t="s">
        <v>8</v>
      </c>
      <c r="E6" s="18" t="s">
        <v>9</v>
      </c>
      <c r="F6" s="14" t="s">
        <v>543</v>
      </c>
      <c r="H6" s="17" t="s">
        <v>36</v>
      </c>
      <c r="I6" s="295"/>
    </row>
    <row r="7" spans="1:9" s="203" customFormat="1" ht="18.75" customHeight="1" x14ac:dyDescent="0.3">
      <c r="A7" s="669" t="s">
        <v>10</v>
      </c>
      <c r="B7" s="670"/>
      <c r="C7" s="670"/>
      <c r="D7" s="670"/>
      <c r="E7" s="671"/>
      <c r="F7" s="367"/>
      <c r="H7" s="667" t="s">
        <v>37</v>
      </c>
      <c r="I7" s="667" t="s">
        <v>38</v>
      </c>
    </row>
    <row r="8" spans="1:9" ht="18.75" customHeight="1" x14ac:dyDescent="0.3">
      <c r="A8" s="19" t="s">
        <v>11</v>
      </c>
      <c r="B8" s="374"/>
      <c r="C8" s="375"/>
      <c r="D8" s="376"/>
      <c r="E8" s="15">
        <f>C8*(D8/100)</f>
        <v>0</v>
      </c>
      <c r="F8" s="374"/>
      <c r="H8" s="667"/>
      <c r="I8" s="667"/>
    </row>
    <row r="9" spans="1:9" ht="18.75" customHeight="1" x14ac:dyDescent="0.3">
      <c r="A9" s="19" t="s">
        <v>12</v>
      </c>
      <c r="B9" s="374"/>
      <c r="C9" s="375"/>
      <c r="D9" s="376"/>
      <c r="E9" s="15">
        <f>C9*(D9/100)</f>
        <v>0</v>
      </c>
      <c r="F9" s="374"/>
      <c r="H9" s="668" t="s">
        <v>39</v>
      </c>
      <c r="I9" s="368" t="s">
        <v>40</v>
      </c>
    </row>
    <row r="10" spans="1:9" ht="18.75" customHeight="1" x14ac:dyDescent="0.3">
      <c r="A10" s="19" t="s">
        <v>13</v>
      </c>
      <c r="B10" s="374"/>
      <c r="C10" s="375"/>
      <c r="D10" s="376"/>
      <c r="E10" s="15">
        <f>C10*(D10/100)</f>
        <v>0</v>
      </c>
      <c r="F10" s="374"/>
      <c r="H10" s="668"/>
      <c r="I10" s="368" t="s">
        <v>41</v>
      </c>
    </row>
    <row r="11" spans="1:9" s="203" customFormat="1" ht="18.75" customHeight="1" x14ac:dyDescent="0.3">
      <c r="A11" s="669" t="s">
        <v>14</v>
      </c>
      <c r="B11" s="670"/>
      <c r="C11" s="670"/>
      <c r="D11" s="670"/>
      <c r="E11" s="671"/>
      <c r="F11" s="367"/>
      <c r="H11" s="668"/>
      <c r="I11" s="368" t="s">
        <v>42</v>
      </c>
    </row>
    <row r="12" spans="1:9" ht="18.75" customHeight="1" x14ac:dyDescent="0.3">
      <c r="A12" s="19" t="s">
        <v>15</v>
      </c>
      <c r="B12" s="374"/>
      <c r="C12" s="375"/>
      <c r="D12" s="374"/>
      <c r="E12" s="15">
        <f>C12*(D12/100)</f>
        <v>0</v>
      </c>
      <c r="F12" s="374"/>
      <c r="H12" s="668"/>
      <c r="I12" s="368" t="s">
        <v>43</v>
      </c>
    </row>
    <row r="13" spans="1:9" s="203" customFormat="1" ht="18.75" customHeight="1" x14ac:dyDescent="0.3">
      <c r="A13" s="669" t="s">
        <v>16</v>
      </c>
      <c r="B13" s="670"/>
      <c r="C13" s="670"/>
      <c r="D13" s="670"/>
      <c r="E13" s="671"/>
      <c r="F13" s="367"/>
      <c r="H13" s="668"/>
      <c r="I13" s="368" t="s">
        <v>44</v>
      </c>
    </row>
    <row r="14" spans="1:9" ht="18.75" customHeight="1" x14ac:dyDescent="0.3">
      <c r="A14" s="19" t="s">
        <v>17</v>
      </c>
      <c r="B14" s="374"/>
      <c r="C14" s="375"/>
      <c r="D14" s="374"/>
      <c r="E14" s="15">
        <f>C14*(D14/100)</f>
        <v>0</v>
      </c>
      <c r="F14" s="374"/>
      <c r="H14" s="668" t="s">
        <v>45</v>
      </c>
      <c r="I14" s="368" t="s">
        <v>40</v>
      </c>
    </row>
    <row r="15" spans="1:9" s="203" customFormat="1" ht="18.75" customHeight="1" x14ac:dyDescent="0.3">
      <c r="A15" s="669" t="s">
        <v>18</v>
      </c>
      <c r="B15" s="670"/>
      <c r="C15" s="670"/>
      <c r="D15" s="670"/>
      <c r="E15" s="671"/>
      <c r="F15" s="367"/>
      <c r="H15" s="668"/>
      <c r="I15" s="368" t="s">
        <v>46</v>
      </c>
    </row>
    <row r="16" spans="1:9" ht="18.75" customHeight="1" x14ac:dyDescent="0.3">
      <c r="A16" s="19" t="s">
        <v>19</v>
      </c>
      <c r="B16" s="374"/>
      <c r="C16" s="375"/>
      <c r="D16" s="374"/>
      <c r="E16" s="15">
        <f>C16*(D16/100)</f>
        <v>0</v>
      </c>
      <c r="F16" s="374"/>
      <c r="H16" s="668"/>
      <c r="I16" s="368" t="s">
        <v>47</v>
      </c>
    </row>
    <row r="17" spans="1:9" s="203" customFormat="1" ht="18.75" customHeight="1" x14ac:dyDescent="0.3">
      <c r="A17" s="669" t="s">
        <v>20</v>
      </c>
      <c r="B17" s="670"/>
      <c r="C17" s="670"/>
      <c r="D17" s="670"/>
      <c r="E17" s="671"/>
      <c r="F17" s="367"/>
      <c r="H17" s="668"/>
      <c r="I17" s="368" t="s">
        <v>48</v>
      </c>
    </row>
    <row r="18" spans="1:9" ht="18.75" customHeight="1" x14ac:dyDescent="0.3">
      <c r="A18" s="19" t="s">
        <v>11</v>
      </c>
      <c r="B18" s="374"/>
      <c r="C18" s="375"/>
      <c r="D18" s="374"/>
      <c r="E18" s="15">
        <f>C18*(D18/100)</f>
        <v>0</v>
      </c>
      <c r="F18" s="374"/>
      <c r="H18" s="668"/>
      <c r="I18" s="368" t="s">
        <v>49</v>
      </c>
    </row>
    <row r="19" spans="1:9" ht="18.75" customHeight="1" x14ac:dyDescent="0.3">
      <c r="A19" s="19" t="s">
        <v>12</v>
      </c>
      <c r="B19" s="374"/>
      <c r="C19" s="375"/>
      <c r="D19" s="374"/>
      <c r="E19" s="15">
        <f>C19*(D19/100)</f>
        <v>0</v>
      </c>
      <c r="F19" s="374"/>
      <c r="H19" s="668" t="s">
        <v>50</v>
      </c>
      <c r="I19" s="368" t="s">
        <v>40</v>
      </c>
    </row>
    <row r="20" spans="1:9" ht="18.75" customHeight="1" x14ac:dyDescent="0.3">
      <c r="A20" s="19" t="s">
        <v>13</v>
      </c>
      <c r="B20" s="374"/>
      <c r="C20" s="375"/>
      <c r="D20" s="374"/>
      <c r="E20" s="15">
        <f>C20*(D20/100)</f>
        <v>0</v>
      </c>
      <c r="F20" s="374"/>
      <c r="H20" s="668"/>
      <c r="I20" s="368" t="s">
        <v>46</v>
      </c>
    </row>
    <row r="21" spans="1:9" ht="18.75" customHeight="1" x14ac:dyDescent="0.3">
      <c r="H21" s="668"/>
      <c r="I21" s="368" t="s">
        <v>47</v>
      </c>
    </row>
    <row r="22" spans="1:9" s="17" customFormat="1" x14ac:dyDescent="0.3">
      <c r="A22" s="31" t="s">
        <v>21</v>
      </c>
      <c r="B22" s="31"/>
      <c r="C22" s="31"/>
      <c r="D22" s="31"/>
      <c r="E22" s="31"/>
      <c r="F22" s="31"/>
      <c r="H22" s="668"/>
      <c r="I22" s="368" t="s">
        <v>48</v>
      </c>
    </row>
    <row r="23" spans="1:9" s="207" customFormat="1" ht="28.8" x14ac:dyDescent="0.3">
      <c r="A23" s="14" t="s">
        <v>22</v>
      </c>
      <c r="B23" s="14" t="s">
        <v>6</v>
      </c>
      <c r="C23" s="14" t="s">
        <v>23</v>
      </c>
      <c r="D23" s="14" t="s">
        <v>24</v>
      </c>
      <c r="E23" s="14" t="s">
        <v>25</v>
      </c>
      <c r="F23" s="14" t="s">
        <v>26</v>
      </c>
      <c r="H23" s="668"/>
      <c r="I23" s="368" t="s">
        <v>49</v>
      </c>
    </row>
    <row r="24" spans="1:9" ht="43.2" x14ac:dyDescent="0.3">
      <c r="A24" s="20" t="s">
        <v>27</v>
      </c>
      <c r="B24" s="377"/>
      <c r="C24" s="378"/>
      <c r="D24" s="379"/>
      <c r="E24" s="15">
        <f>(C24/100)*D24</f>
        <v>0</v>
      </c>
      <c r="F24" s="15">
        <f>D24-E24</f>
        <v>0</v>
      </c>
      <c r="H24" s="369" t="s">
        <v>51</v>
      </c>
      <c r="I24" s="295"/>
    </row>
    <row r="25" spans="1:9" ht="28.8" x14ac:dyDescent="0.3">
      <c r="A25" s="20" t="s">
        <v>28</v>
      </c>
      <c r="B25" s="377"/>
      <c r="C25" s="378"/>
      <c r="D25" s="379"/>
      <c r="E25" s="15">
        <f t="shared" ref="E25:E32" si="0">(C25/100)*D25</f>
        <v>0</v>
      </c>
      <c r="F25" s="15">
        <f t="shared" ref="F25:F32" si="1">D25-E25</f>
        <v>0</v>
      </c>
    </row>
    <row r="26" spans="1:9" ht="28.8" x14ac:dyDescent="0.3">
      <c r="A26" s="20" t="s">
        <v>29</v>
      </c>
      <c r="B26" s="377"/>
      <c r="C26" s="378"/>
      <c r="D26" s="379"/>
      <c r="E26" s="15">
        <f t="shared" si="0"/>
        <v>0</v>
      </c>
      <c r="F26" s="15">
        <f t="shared" si="1"/>
        <v>0</v>
      </c>
    </row>
    <row r="27" spans="1:9" ht="28.8" x14ac:dyDescent="0.3">
      <c r="A27" s="20" t="s">
        <v>30</v>
      </c>
      <c r="B27" s="377"/>
      <c r="C27" s="378"/>
      <c r="D27" s="380"/>
      <c r="E27" s="16">
        <f t="shared" si="0"/>
        <v>0</v>
      </c>
      <c r="F27" s="16">
        <f t="shared" si="1"/>
        <v>0</v>
      </c>
    </row>
    <row r="28" spans="1:9" ht="28.8" x14ac:dyDescent="0.3">
      <c r="A28" s="20" t="s">
        <v>31</v>
      </c>
      <c r="B28" s="377"/>
      <c r="C28" s="378"/>
      <c r="D28" s="380"/>
      <c r="E28" s="16">
        <f t="shared" si="0"/>
        <v>0</v>
      </c>
      <c r="F28" s="16">
        <f t="shared" si="1"/>
        <v>0</v>
      </c>
    </row>
    <row r="29" spans="1:9" x14ac:dyDescent="0.3">
      <c r="A29" s="20" t="s">
        <v>32</v>
      </c>
      <c r="B29" s="377"/>
      <c r="C29" s="378"/>
      <c r="D29" s="380"/>
      <c r="E29" s="16">
        <f t="shared" si="0"/>
        <v>0</v>
      </c>
      <c r="F29" s="16">
        <f t="shared" si="1"/>
        <v>0</v>
      </c>
    </row>
    <row r="30" spans="1:9" ht="28.8" x14ac:dyDescent="0.3">
      <c r="A30" s="20" t="s">
        <v>33</v>
      </c>
      <c r="B30" s="377"/>
      <c r="C30" s="378"/>
      <c r="D30" s="380"/>
      <c r="E30" s="16">
        <f t="shared" si="0"/>
        <v>0</v>
      </c>
      <c r="F30" s="16">
        <f t="shared" si="1"/>
        <v>0</v>
      </c>
    </row>
    <row r="31" spans="1:9" ht="43.2" x14ac:dyDescent="0.3">
      <c r="A31" s="20" t="s">
        <v>34</v>
      </c>
      <c r="B31" s="374"/>
      <c r="C31" s="378"/>
      <c r="D31" s="380"/>
      <c r="E31" s="16">
        <f t="shared" si="0"/>
        <v>0</v>
      </c>
      <c r="F31" s="16">
        <f t="shared" si="1"/>
        <v>0</v>
      </c>
    </row>
    <row r="32" spans="1:9" ht="43.2" x14ac:dyDescent="0.3">
      <c r="A32" s="20" t="s">
        <v>35</v>
      </c>
      <c r="B32" s="374"/>
      <c r="C32" s="378"/>
      <c r="D32" s="380"/>
      <c r="E32" s="16">
        <f t="shared" si="0"/>
        <v>0</v>
      </c>
      <c r="F32" s="16">
        <f t="shared" si="1"/>
        <v>0</v>
      </c>
    </row>
    <row r="35" spans="1:6" x14ac:dyDescent="0.3">
      <c r="A35" s="31" t="s">
        <v>544</v>
      </c>
      <c r="B35" s="31"/>
      <c r="C35" s="31"/>
      <c r="D35" s="631"/>
      <c r="E35" s="632"/>
      <c r="F35" s="113"/>
    </row>
    <row r="36" spans="1:6" ht="39.6" customHeight="1" x14ac:dyDescent="0.3">
      <c r="A36" s="663" t="s">
        <v>660</v>
      </c>
      <c r="B36" s="663"/>
      <c r="C36" s="658"/>
      <c r="D36" s="664" t="s">
        <v>661</v>
      </c>
      <c r="E36" s="665"/>
      <c r="F36" s="113"/>
    </row>
    <row r="37" spans="1:6" ht="57.6" x14ac:dyDescent="0.3">
      <c r="A37" s="637" t="s">
        <v>545</v>
      </c>
      <c r="B37" s="633" t="s">
        <v>608</v>
      </c>
      <c r="C37" s="634" t="s">
        <v>210</v>
      </c>
      <c r="D37" s="638" t="s">
        <v>311</v>
      </c>
      <c r="E37" s="639" t="s">
        <v>9</v>
      </c>
      <c r="F37" s="52"/>
    </row>
    <row r="38" spans="1:6" ht="15.75" customHeight="1" x14ac:dyDescent="0.3">
      <c r="A38" s="252"/>
      <c r="B38" s="253"/>
      <c r="C38" s="370">
        <f>ROUND(B38*C36,0)</f>
        <v>0</v>
      </c>
      <c r="D38" s="505"/>
      <c r="E38" s="251">
        <f>C38*(D38/100)</f>
        <v>0</v>
      </c>
      <c r="F38" s="371"/>
    </row>
    <row r="39" spans="1:6" ht="15.75" customHeight="1" x14ac:dyDescent="0.3">
      <c r="A39" s="252"/>
      <c r="B39" s="253"/>
      <c r="C39" s="372">
        <f>ROUND(B39*C36,0)</f>
        <v>0</v>
      </c>
      <c r="D39" s="506"/>
      <c r="E39" s="373">
        <f t="shared" ref="E39:E67" si="2">C39*(D39/100)</f>
        <v>0</v>
      </c>
    </row>
    <row r="40" spans="1:6" ht="15.75" customHeight="1" x14ac:dyDescent="0.3">
      <c r="A40" s="252"/>
      <c r="B40" s="253"/>
      <c r="C40" s="372">
        <f>ROUND(B40*C36,0)</f>
        <v>0</v>
      </c>
      <c r="D40" s="506"/>
      <c r="E40" s="373">
        <f t="shared" si="2"/>
        <v>0</v>
      </c>
    </row>
    <row r="41" spans="1:6" ht="15.75" customHeight="1" x14ac:dyDescent="0.3">
      <c r="A41" s="252"/>
      <c r="B41" s="253"/>
      <c r="C41" s="370">
        <f>ROUND(B41*C36,0)</f>
        <v>0</v>
      </c>
      <c r="D41" s="506"/>
      <c r="E41" s="373">
        <f t="shared" si="2"/>
        <v>0</v>
      </c>
    </row>
    <row r="42" spans="1:6" ht="15.75" customHeight="1" x14ac:dyDescent="0.3">
      <c r="A42" s="252"/>
      <c r="B42" s="253"/>
      <c r="C42" s="372">
        <f>ROUND(B42*C36,0)</f>
        <v>0</v>
      </c>
      <c r="D42" s="506"/>
      <c r="E42" s="373">
        <f t="shared" si="2"/>
        <v>0</v>
      </c>
    </row>
    <row r="43" spans="1:6" ht="15.75" customHeight="1" x14ac:dyDescent="0.3">
      <c r="A43" s="252"/>
      <c r="B43" s="253"/>
      <c r="C43" s="372">
        <f>ROUND(B43*C36,0)</f>
        <v>0</v>
      </c>
      <c r="D43" s="506"/>
      <c r="E43" s="373">
        <f t="shared" si="2"/>
        <v>0</v>
      </c>
    </row>
    <row r="44" spans="1:6" ht="15.75" customHeight="1" x14ac:dyDescent="0.3">
      <c r="A44" s="252"/>
      <c r="B44" s="253"/>
      <c r="C44" s="370">
        <f>ROUND(B44*C36,0)</f>
        <v>0</v>
      </c>
      <c r="D44" s="506"/>
      <c r="E44" s="373">
        <f t="shared" si="2"/>
        <v>0</v>
      </c>
    </row>
    <row r="45" spans="1:6" ht="15.75" customHeight="1" x14ac:dyDescent="0.3">
      <c r="A45" s="252"/>
      <c r="B45" s="253"/>
      <c r="C45" s="372">
        <f>ROUND(B45*C36,0)</f>
        <v>0</v>
      </c>
      <c r="D45" s="506"/>
      <c r="E45" s="373">
        <f t="shared" si="2"/>
        <v>0</v>
      </c>
    </row>
    <row r="46" spans="1:6" ht="15.75" customHeight="1" x14ac:dyDescent="0.3">
      <c r="A46" s="252"/>
      <c r="B46" s="253"/>
      <c r="C46" s="372">
        <f>ROUND(B46*C36,0)</f>
        <v>0</v>
      </c>
      <c r="D46" s="506"/>
      <c r="E46" s="373">
        <f t="shared" si="2"/>
        <v>0</v>
      </c>
    </row>
    <row r="47" spans="1:6" ht="15.75" customHeight="1" x14ac:dyDescent="0.3">
      <c r="A47" s="252"/>
      <c r="B47" s="253"/>
      <c r="C47" s="370">
        <f>ROUND(B47*C36,0)</f>
        <v>0</v>
      </c>
      <c r="D47" s="506"/>
      <c r="E47" s="373">
        <f t="shared" si="2"/>
        <v>0</v>
      </c>
    </row>
    <row r="48" spans="1:6" ht="15.75" customHeight="1" x14ac:dyDescent="0.3">
      <c r="A48" s="252"/>
      <c r="B48" s="253"/>
      <c r="C48" s="372">
        <f>ROUND(B48*C36,0)</f>
        <v>0</v>
      </c>
      <c r="D48" s="506"/>
      <c r="E48" s="373">
        <f t="shared" si="2"/>
        <v>0</v>
      </c>
    </row>
    <row r="49" spans="1:5" ht="15.75" customHeight="1" x14ac:dyDescent="0.3">
      <c r="A49" s="252"/>
      <c r="B49" s="253"/>
      <c r="C49" s="372">
        <f>ROUND(B49*C36,0)</f>
        <v>0</v>
      </c>
      <c r="D49" s="506"/>
      <c r="E49" s="373">
        <f t="shared" si="2"/>
        <v>0</v>
      </c>
    </row>
    <row r="50" spans="1:5" ht="15.75" customHeight="1" x14ac:dyDescent="0.3">
      <c r="A50" s="252"/>
      <c r="B50" s="253"/>
      <c r="C50" s="370">
        <f>ROUND(B50*C36,0)</f>
        <v>0</v>
      </c>
      <c r="D50" s="506"/>
      <c r="E50" s="373">
        <f t="shared" si="2"/>
        <v>0</v>
      </c>
    </row>
    <row r="51" spans="1:5" ht="15.75" customHeight="1" x14ac:dyDescent="0.3">
      <c r="A51" s="252"/>
      <c r="B51" s="253"/>
      <c r="C51" s="372">
        <f>ROUND(B51*C36,0)</f>
        <v>0</v>
      </c>
      <c r="D51" s="506"/>
      <c r="E51" s="373">
        <f t="shared" si="2"/>
        <v>0</v>
      </c>
    </row>
    <row r="52" spans="1:5" ht="15.75" customHeight="1" x14ac:dyDescent="0.3">
      <c r="A52" s="252"/>
      <c r="B52" s="253"/>
      <c r="C52" s="372">
        <f>ROUND(B52*C36,0)</f>
        <v>0</v>
      </c>
      <c r="D52" s="506"/>
      <c r="E52" s="373">
        <f t="shared" si="2"/>
        <v>0</v>
      </c>
    </row>
    <row r="53" spans="1:5" ht="15.75" customHeight="1" x14ac:dyDescent="0.3">
      <c r="A53" s="252"/>
      <c r="B53" s="253"/>
      <c r="C53" s="370">
        <f>ROUND(B53*C36,0)</f>
        <v>0</v>
      </c>
      <c r="D53" s="506"/>
      <c r="E53" s="373">
        <f t="shared" si="2"/>
        <v>0</v>
      </c>
    </row>
    <row r="54" spans="1:5" ht="15.75" customHeight="1" x14ac:dyDescent="0.3">
      <c r="A54" s="252"/>
      <c r="B54" s="253"/>
      <c r="C54" s="372">
        <f>ROUND(B54*C36,0)</f>
        <v>0</v>
      </c>
      <c r="D54" s="506"/>
      <c r="E54" s="373">
        <f t="shared" si="2"/>
        <v>0</v>
      </c>
    </row>
    <row r="55" spans="1:5" ht="15.75" customHeight="1" x14ac:dyDescent="0.3">
      <c r="A55" s="252"/>
      <c r="B55" s="253"/>
      <c r="C55" s="372">
        <f>ROUND(B55*C36,0)</f>
        <v>0</v>
      </c>
      <c r="D55" s="506"/>
      <c r="E55" s="373">
        <f t="shared" si="2"/>
        <v>0</v>
      </c>
    </row>
    <row r="56" spans="1:5" ht="15.75" customHeight="1" x14ac:dyDescent="0.3">
      <c r="A56" s="252"/>
      <c r="B56" s="253"/>
      <c r="C56" s="370">
        <f>ROUND(B56*C36,0)</f>
        <v>0</v>
      </c>
      <c r="D56" s="506"/>
      <c r="E56" s="373">
        <f t="shared" si="2"/>
        <v>0</v>
      </c>
    </row>
    <row r="57" spans="1:5" ht="15.75" customHeight="1" x14ac:dyDescent="0.3">
      <c r="A57" s="252"/>
      <c r="B57" s="253"/>
      <c r="C57" s="372">
        <f>ROUND(B57*C36,0)</f>
        <v>0</v>
      </c>
      <c r="D57" s="506"/>
      <c r="E57" s="373">
        <f t="shared" si="2"/>
        <v>0</v>
      </c>
    </row>
    <row r="58" spans="1:5" ht="15.75" customHeight="1" x14ac:dyDescent="0.3">
      <c r="A58" s="252"/>
      <c r="B58" s="253"/>
      <c r="C58" s="372">
        <f>ROUND(B58*C36,0)</f>
        <v>0</v>
      </c>
      <c r="D58" s="506"/>
      <c r="E58" s="373">
        <f t="shared" si="2"/>
        <v>0</v>
      </c>
    </row>
    <row r="59" spans="1:5" ht="15.75" customHeight="1" x14ac:dyDescent="0.3">
      <c r="A59" s="252"/>
      <c r="B59" s="253"/>
      <c r="C59" s="370">
        <f>ROUND(B59*C36,0)</f>
        <v>0</v>
      </c>
      <c r="D59" s="506"/>
      <c r="E59" s="373">
        <f t="shared" si="2"/>
        <v>0</v>
      </c>
    </row>
    <row r="60" spans="1:5" ht="15.75" customHeight="1" x14ac:dyDescent="0.3">
      <c r="A60" s="252"/>
      <c r="B60" s="253"/>
      <c r="C60" s="372">
        <f>ROUND(B60*C36,0)</f>
        <v>0</v>
      </c>
      <c r="D60" s="506"/>
      <c r="E60" s="373">
        <f t="shared" si="2"/>
        <v>0</v>
      </c>
    </row>
    <row r="61" spans="1:5" ht="15.75" customHeight="1" x14ac:dyDescent="0.3">
      <c r="A61" s="252"/>
      <c r="B61" s="253"/>
      <c r="C61" s="372">
        <f>ROUND(B61*C36,0)</f>
        <v>0</v>
      </c>
      <c r="D61" s="506"/>
      <c r="E61" s="373">
        <f t="shared" si="2"/>
        <v>0</v>
      </c>
    </row>
    <row r="62" spans="1:5" ht="15.75" customHeight="1" x14ac:dyDescent="0.3">
      <c r="A62" s="252"/>
      <c r="B62" s="253"/>
      <c r="C62" s="370">
        <f>ROUND(B62*C36,0)</f>
        <v>0</v>
      </c>
      <c r="D62" s="506"/>
      <c r="E62" s="373">
        <f t="shared" si="2"/>
        <v>0</v>
      </c>
    </row>
    <row r="63" spans="1:5" ht="15.75" customHeight="1" x14ac:dyDescent="0.3">
      <c r="A63" s="252"/>
      <c r="B63" s="253"/>
      <c r="C63" s="372">
        <f>ROUND(B63*C36,0)</f>
        <v>0</v>
      </c>
      <c r="D63" s="506"/>
      <c r="E63" s="373">
        <f t="shared" si="2"/>
        <v>0</v>
      </c>
    </row>
    <row r="64" spans="1:5" ht="15.75" customHeight="1" x14ac:dyDescent="0.3">
      <c r="A64" s="252"/>
      <c r="B64" s="253"/>
      <c r="C64" s="372">
        <f>ROUND(B64*C36,0)</f>
        <v>0</v>
      </c>
      <c r="D64" s="506"/>
      <c r="E64" s="373">
        <f t="shared" si="2"/>
        <v>0</v>
      </c>
    </row>
    <row r="65" spans="1:5" ht="15.75" customHeight="1" x14ac:dyDescent="0.3">
      <c r="A65" s="252"/>
      <c r="B65" s="253"/>
      <c r="C65" s="370">
        <f>ROUND(B65*C36,0)</f>
        <v>0</v>
      </c>
      <c r="D65" s="506"/>
      <c r="E65" s="373">
        <f t="shared" si="2"/>
        <v>0</v>
      </c>
    </row>
    <row r="66" spans="1:5" ht="15.75" customHeight="1" x14ac:dyDescent="0.3">
      <c r="A66" s="252"/>
      <c r="B66" s="253"/>
      <c r="C66" s="372">
        <f>ROUND(B66*C36,0)</f>
        <v>0</v>
      </c>
      <c r="D66" s="506"/>
      <c r="E66" s="373">
        <f t="shared" si="2"/>
        <v>0</v>
      </c>
    </row>
    <row r="67" spans="1:5" ht="15.75" customHeight="1" x14ac:dyDescent="0.3">
      <c r="A67" s="252"/>
      <c r="B67" s="253"/>
      <c r="C67" s="372">
        <f>ROUND(B67*C36,0)</f>
        <v>0</v>
      </c>
      <c r="D67" s="506"/>
      <c r="E67" s="373">
        <f t="shared" si="2"/>
        <v>0</v>
      </c>
    </row>
    <row r="70" spans="1:5" x14ac:dyDescent="0.3">
      <c r="A70" s="31" t="s">
        <v>546</v>
      </c>
      <c r="B70" s="31"/>
      <c r="C70" s="31"/>
      <c r="D70" s="31"/>
      <c r="E70" s="31"/>
    </row>
    <row r="71" spans="1:5" ht="43.2" customHeight="1" x14ac:dyDescent="0.3">
      <c r="A71" s="663" t="s">
        <v>747</v>
      </c>
      <c r="B71" s="663"/>
      <c r="C71" s="659"/>
      <c r="D71" s="666" t="s">
        <v>661</v>
      </c>
      <c r="E71" s="666"/>
    </row>
    <row r="72" spans="1:5" ht="81.599999999999994" x14ac:dyDescent="0.3">
      <c r="A72" s="637" t="s">
        <v>545</v>
      </c>
      <c r="B72" s="633" t="s">
        <v>610</v>
      </c>
      <c r="C72" s="634" t="s">
        <v>216</v>
      </c>
      <c r="D72" s="635" t="s">
        <v>312</v>
      </c>
      <c r="E72" s="636" t="s">
        <v>9</v>
      </c>
    </row>
    <row r="73" spans="1:5" x14ac:dyDescent="0.3">
      <c r="A73" s="252"/>
      <c r="B73" s="253"/>
      <c r="C73" s="370">
        <f>ROUND(B73*C71,0)</f>
        <v>0</v>
      </c>
      <c r="D73" s="505"/>
      <c r="E73" s="251">
        <f>C73*(D73/100)</f>
        <v>0</v>
      </c>
    </row>
    <row r="74" spans="1:5" x14ac:dyDescent="0.3">
      <c r="A74" s="252"/>
      <c r="B74" s="253"/>
      <c r="C74" s="372">
        <f>ROUND(B74*C71,0)</f>
        <v>0</v>
      </c>
      <c r="D74" s="506"/>
      <c r="E74" s="373">
        <f t="shared" ref="E74:E102" si="3">C74*(D74/100)</f>
        <v>0</v>
      </c>
    </row>
    <row r="75" spans="1:5" x14ac:dyDescent="0.3">
      <c r="A75" s="252"/>
      <c r="B75" s="253"/>
      <c r="C75" s="372">
        <f>ROUND(B75*C71,0)</f>
        <v>0</v>
      </c>
      <c r="D75" s="506"/>
      <c r="E75" s="373">
        <f t="shared" si="3"/>
        <v>0</v>
      </c>
    </row>
    <row r="76" spans="1:5" x14ac:dyDescent="0.3">
      <c r="A76" s="252"/>
      <c r="B76" s="253"/>
      <c r="C76" s="370">
        <f>ROUND(B76*C71,0)</f>
        <v>0</v>
      </c>
      <c r="D76" s="506"/>
      <c r="E76" s="373">
        <f t="shared" si="3"/>
        <v>0</v>
      </c>
    </row>
    <row r="77" spans="1:5" x14ac:dyDescent="0.3">
      <c r="A77" s="252"/>
      <c r="B77" s="253"/>
      <c r="C77" s="372">
        <f>ROUND(B77*C71,0)</f>
        <v>0</v>
      </c>
      <c r="D77" s="506"/>
      <c r="E77" s="373">
        <f t="shared" si="3"/>
        <v>0</v>
      </c>
    </row>
    <row r="78" spans="1:5" x14ac:dyDescent="0.3">
      <c r="A78" s="252"/>
      <c r="B78" s="253"/>
      <c r="C78" s="370">
        <f>ROUND(B78*C71,0)</f>
        <v>0</v>
      </c>
      <c r="D78" s="506"/>
      <c r="E78" s="373">
        <f t="shared" si="3"/>
        <v>0</v>
      </c>
    </row>
    <row r="79" spans="1:5" x14ac:dyDescent="0.3">
      <c r="A79" s="252"/>
      <c r="B79" s="253"/>
      <c r="C79" s="372">
        <f>ROUND(B79*C71,0)</f>
        <v>0</v>
      </c>
      <c r="D79" s="506"/>
      <c r="E79" s="373">
        <f t="shared" si="3"/>
        <v>0</v>
      </c>
    </row>
    <row r="80" spans="1:5" x14ac:dyDescent="0.3">
      <c r="A80" s="252"/>
      <c r="B80" s="253"/>
      <c r="C80" s="372">
        <f>ROUND(B80*C71,0)</f>
        <v>0</v>
      </c>
      <c r="D80" s="506"/>
      <c r="E80" s="373">
        <f t="shared" si="3"/>
        <v>0</v>
      </c>
    </row>
    <row r="81" spans="1:5" x14ac:dyDescent="0.3">
      <c r="A81" s="252"/>
      <c r="B81" s="253"/>
      <c r="C81" s="370">
        <f>ROUND(B81*C71,0)</f>
        <v>0</v>
      </c>
      <c r="D81" s="506"/>
      <c r="E81" s="373">
        <f t="shared" si="3"/>
        <v>0</v>
      </c>
    </row>
    <row r="82" spans="1:5" x14ac:dyDescent="0.3">
      <c r="A82" s="252"/>
      <c r="B82" s="253"/>
      <c r="C82" s="372">
        <f>ROUND(B82*C71,0)</f>
        <v>0</v>
      </c>
      <c r="D82" s="506"/>
      <c r="E82" s="373">
        <f t="shared" si="3"/>
        <v>0</v>
      </c>
    </row>
    <row r="83" spans="1:5" x14ac:dyDescent="0.3">
      <c r="A83" s="252"/>
      <c r="B83" s="253"/>
      <c r="C83" s="370">
        <f>ROUND(B83*C71,0)</f>
        <v>0</v>
      </c>
      <c r="D83" s="506"/>
      <c r="E83" s="373">
        <f t="shared" si="3"/>
        <v>0</v>
      </c>
    </row>
    <row r="84" spans="1:5" x14ac:dyDescent="0.3">
      <c r="A84" s="252"/>
      <c r="B84" s="253"/>
      <c r="C84" s="372">
        <f>ROUND(B84*C71,0)</f>
        <v>0</v>
      </c>
      <c r="D84" s="506"/>
      <c r="E84" s="373">
        <f t="shared" si="3"/>
        <v>0</v>
      </c>
    </row>
    <row r="85" spans="1:5" x14ac:dyDescent="0.3">
      <c r="A85" s="252"/>
      <c r="B85" s="253"/>
      <c r="C85" s="372">
        <f>ROUND(B85*C71,0)</f>
        <v>0</v>
      </c>
      <c r="D85" s="506"/>
      <c r="E85" s="373">
        <f t="shared" si="3"/>
        <v>0</v>
      </c>
    </row>
    <row r="86" spans="1:5" x14ac:dyDescent="0.3">
      <c r="A86" s="252"/>
      <c r="B86" s="253"/>
      <c r="C86" s="370">
        <f>ROUND(B86*C71,0)</f>
        <v>0</v>
      </c>
      <c r="D86" s="506"/>
      <c r="E86" s="373">
        <f t="shared" si="3"/>
        <v>0</v>
      </c>
    </row>
    <row r="87" spans="1:5" x14ac:dyDescent="0.3">
      <c r="A87" s="252"/>
      <c r="B87" s="253"/>
      <c r="C87" s="372">
        <f>ROUND(B87*C71,0)</f>
        <v>0</v>
      </c>
      <c r="D87" s="506"/>
      <c r="E87" s="373">
        <f t="shared" si="3"/>
        <v>0</v>
      </c>
    </row>
    <row r="88" spans="1:5" x14ac:dyDescent="0.3">
      <c r="A88" s="252"/>
      <c r="B88" s="253"/>
      <c r="C88" s="370">
        <f>ROUND(B88*C71,0)</f>
        <v>0</v>
      </c>
      <c r="D88" s="506"/>
      <c r="E88" s="373">
        <f t="shared" si="3"/>
        <v>0</v>
      </c>
    </row>
    <row r="89" spans="1:5" x14ac:dyDescent="0.3">
      <c r="A89" s="252"/>
      <c r="B89" s="253"/>
      <c r="C89" s="370">
        <f>ROUND(B89*C71,0)</f>
        <v>0</v>
      </c>
      <c r="D89" s="506"/>
      <c r="E89" s="373">
        <f t="shared" si="3"/>
        <v>0</v>
      </c>
    </row>
    <row r="90" spans="1:5" x14ac:dyDescent="0.3">
      <c r="A90" s="252"/>
      <c r="B90" s="253"/>
      <c r="C90" s="372">
        <f>ROUND(B90*C71,0)</f>
        <v>0</v>
      </c>
      <c r="D90" s="506"/>
      <c r="E90" s="373">
        <f t="shared" si="3"/>
        <v>0</v>
      </c>
    </row>
    <row r="91" spans="1:5" x14ac:dyDescent="0.3">
      <c r="A91" s="252"/>
      <c r="B91" s="253"/>
      <c r="C91" s="372">
        <f>ROUND(B91*C71,0)</f>
        <v>0</v>
      </c>
      <c r="D91" s="506"/>
      <c r="E91" s="373">
        <f t="shared" si="3"/>
        <v>0</v>
      </c>
    </row>
    <row r="92" spans="1:5" x14ac:dyDescent="0.3">
      <c r="A92" s="252"/>
      <c r="B92" s="253"/>
      <c r="C92" s="370">
        <f>ROUND(B92*C71,0)</f>
        <v>0</v>
      </c>
      <c r="D92" s="506"/>
      <c r="E92" s="373">
        <f t="shared" si="3"/>
        <v>0</v>
      </c>
    </row>
    <row r="93" spans="1:5" x14ac:dyDescent="0.3">
      <c r="A93" s="252"/>
      <c r="B93" s="253"/>
      <c r="C93" s="372">
        <f>ROUND(B93*C71,0)</f>
        <v>0</v>
      </c>
      <c r="D93" s="506"/>
      <c r="E93" s="373">
        <f t="shared" si="3"/>
        <v>0</v>
      </c>
    </row>
    <row r="94" spans="1:5" x14ac:dyDescent="0.3">
      <c r="A94" s="252"/>
      <c r="B94" s="253"/>
      <c r="C94" s="370">
        <f>ROUND(B94*C71,0)</f>
        <v>0</v>
      </c>
      <c r="D94" s="506"/>
      <c r="E94" s="373">
        <f t="shared" si="3"/>
        <v>0</v>
      </c>
    </row>
    <row r="95" spans="1:5" x14ac:dyDescent="0.3">
      <c r="A95" s="252"/>
      <c r="B95" s="253"/>
      <c r="C95" s="372">
        <f>ROUND(B95*C71,0)</f>
        <v>0</v>
      </c>
      <c r="D95" s="506"/>
      <c r="E95" s="373">
        <f t="shared" si="3"/>
        <v>0</v>
      </c>
    </row>
    <row r="96" spans="1:5" x14ac:dyDescent="0.3">
      <c r="A96" s="252"/>
      <c r="B96" s="253"/>
      <c r="C96" s="372">
        <f>ROUND(B96*C71,0)</f>
        <v>0</v>
      </c>
      <c r="D96" s="506"/>
      <c r="E96" s="373">
        <f t="shared" si="3"/>
        <v>0</v>
      </c>
    </row>
    <row r="97" spans="1:5" x14ac:dyDescent="0.3">
      <c r="A97" s="252"/>
      <c r="B97" s="253"/>
      <c r="C97" s="370">
        <f>ROUND(B97*C71,0)</f>
        <v>0</v>
      </c>
      <c r="D97" s="506"/>
      <c r="E97" s="373">
        <f t="shared" si="3"/>
        <v>0</v>
      </c>
    </row>
    <row r="98" spans="1:5" x14ac:dyDescent="0.3">
      <c r="A98" s="252"/>
      <c r="B98" s="253"/>
      <c r="C98" s="372">
        <f>ROUND(B98*C71,0)</f>
        <v>0</v>
      </c>
      <c r="D98" s="506"/>
      <c r="E98" s="373">
        <f t="shared" si="3"/>
        <v>0</v>
      </c>
    </row>
    <row r="99" spans="1:5" x14ac:dyDescent="0.3">
      <c r="A99" s="252"/>
      <c r="B99" s="253"/>
      <c r="C99" s="370">
        <f>ROUND(B99*C71,0)</f>
        <v>0</v>
      </c>
      <c r="D99" s="506"/>
      <c r="E99" s="373">
        <f t="shared" si="3"/>
        <v>0</v>
      </c>
    </row>
    <row r="100" spans="1:5" x14ac:dyDescent="0.3">
      <c r="A100" s="252"/>
      <c r="B100" s="253"/>
      <c r="C100" s="372">
        <f>ROUND(B100*C71,0)</f>
        <v>0</v>
      </c>
      <c r="D100" s="506"/>
      <c r="E100" s="373">
        <f t="shared" si="3"/>
        <v>0</v>
      </c>
    </row>
    <row r="101" spans="1:5" x14ac:dyDescent="0.3">
      <c r="A101" s="252"/>
      <c r="B101" s="253"/>
      <c r="C101" s="372">
        <f>ROUND(B101*C71,0)</f>
        <v>0</v>
      </c>
      <c r="D101" s="506"/>
      <c r="E101" s="373">
        <f t="shared" si="3"/>
        <v>0</v>
      </c>
    </row>
    <row r="102" spans="1:5" x14ac:dyDescent="0.3">
      <c r="A102" s="252"/>
      <c r="B102" s="253"/>
      <c r="C102" s="370">
        <f>ROUND(B102*C71,0)</f>
        <v>0</v>
      </c>
      <c r="D102" s="506"/>
      <c r="E102" s="373">
        <f t="shared" si="3"/>
        <v>0</v>
      </c>
    </row>
  </sheetData>
  <sheetProtection algorithmName="SHA-512" hashValue="QMK6S2aDUOkWZYINbEVU2F6pI3Jpv17dGmyZn/AWPDLsulfIHHwIHL+APhqee+6qkCOWx/wlOCZbTCwaWNFTag==" saltValue="JjxOntTDlbuL+aoTqZGi2A==" spinCount="100000" sheet="1" objects="1" scenarios="1"/>
  <mergeCells count="14">
    <mergeCell ref="A36:B36"/>
    <mergeCell ref="D36:E36"/>
    <mergeCell ref="A71:B71"/>
    <mergeCell ref="D71:E71"/>
    <mergeCell ref="I7:I8"/>
    <mergeCell ref="H9:H13"/>
    <mergeCell ref="H14:H18"/>
    <mergeCell ref="H19:H23"/>
    <mergeCell ref="A7:E7"/>
    <mergeCell ref="A11:E11"/>
    <mergeCell ref="A13:E13"/>
    <mergeCell ref="A15:E15"/>
    <mergeCell ref="A17:E17"/>
    <mergeCell ref="H7:H8"/>
  </mergeCells>
  <conditionalFormatting sqref="D8">
    <cfRule type="cellIs" dxfId="12" priority="11" operator="lessThan">
      <formula>10</formula>
    </cfRule>
    <cfRule type="cellIs" dxfId="11" priority="12" operator="between">
      <formula>10</formula>
      <formula>19</formula>
    </cfRule>
    <cfRule type="cellIs" dxfId="10" priority="13" operator="greaterThanOrEqual">
      <formula>20</formula>
    </cfRule>
  </conditionalFormatting>
  <conditionalFormatting sqref="D9">
    <cfRule type="cellIs" dxfId="9" priority="8" operator="greaterThanOrEqual">
      <formula>10</formula>
    </cfRule>
    <cfRule type="cellIs" dxfId="8" priority="9" operator="between">
      <formula>5</formula>
      <formula>9</formula>
    </cfRule>
    <cfRule type="cellIs" dxfId="7" priority="10" operator="lessThan">
      <formula>5</formula>
    </cfRule>
  </conditionalFormatting>
  <conditionalFormatting sqref="D10">
    <cfRule type="cellIs" dxfId="6" priority="5" operator="greaterThanOrEqual">
      <formula>10</formula>
    </cfRule>
    <cfRule type="cellIs" dxfId="5" priority="6" operator="between">
      <formula>5</formula>
      <formula>9</formula>
    </cfRule>
    <cfRule type="cellIs" dxfId="4" priority="7" operator="lessThan">
      <formula>5</formula>
    </cfRule>
  </conditionalFormatting>
  <conditionalFormatting sqref="C24:C32">
    <cfRule type="cellIs" dxfId="3" priority="1" operator="greaterThan">
      <formula>110</formula>
    </cfRule>
    <cfRule type="cellIs" dxfId="2" priority="14" operator="lessThan">
      <formula>90</formula>
    </cfRule>
    <cfRule type="cellIs" dxfId="1" priority="15" operator="greaterThanOrEqual">
      <formula>90</formula>
    </cfRule>
    <cfRule type="cellIs" dxfId="0" priority="16" operator="lessThan">
      <formula>90</formula>
    </cfRule>
  </conditionalFormatting>
  <hyperlinks>
    <hyperlink ref="D36:E36" location="'MULTIPLIERS FOR TARGET GROUPS'!A1" display="Click here for list of multipliers for all provinces" xr:uid="{8C2A9014-8798-402D-99C2-200C8EA2E533}"/>
    <hyperlink ref="D71:E71" location="'MULTIPLIERS FOR TARGET GROUPS'!A1" display="Click here for list of multipliers for all provinces" xr:uid="{09A4EA77-41B7-44AD-B4DD-68994E441CE4}"/>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4"/>
  <sheetViews>
    <sheetView zoomScale="115" zoomScaleNormal="115" workbookViewId="0">
      <selection activeCell="B25" sqref="B25"/>
    </sheetView>
  </sheetViews>
  <sheetFormatPr defaultColWidth="9.109375" defaultRowHeight="15" customHeight="1" x14ac:dyDescent="0.3"/>
  <cols>
    <col min="1" max="1" width="8.6640625" style="34" customWidth="1"/>
    <col min="2" max="2" width="70.109375" style="35" customWidth="1"/>
    <col min="3" max="3" width="21.5546875" style="30" customWidth="1"/>
    <col min="4" max="16384" width="9.109375" style="32"/>
  </cols>
  <sheetData>
    <row r="3" spans="1:4" ht="15" customHeight="1" x14ac:dyDescent="0.3">
      <c r="A3" s="673" t="s">
        <v>82</v>
      </c>
      <c r="B3" s="674"/>
      <c r="C3" s="675"/>
    </row>
    <row r="4" spans="1:4" ht="15" customHeight="1" x14ac:dyDescent="0.3">
      <c r="A4" s="676"/>
      <c r="B4" s="677"/>
      <c r="C4" s="678"/>
    </row>
    <row r="5" spans="1:4" ht="25.5" customHeight="1" x14ac:dyDescent="0.3">
      <c r="A5" s="679" t="s">
        <v>541</v>
      </c>
      <c r="B5" s="680"/>
      <c r="C5" s="681"/>
    </row>
    <row r="6" spans="1:4" ht="15" customHeight="1" x14ac:dyDescent="0.3">
      <c r="A6" s="41"/>
      <c r="B6" s="33"/>
      <c r="C6" s="42"/>
    </row>
    <row r="7" spans="1:4" ht="28.8" customHeight="1" x14ac:dyDescent="0.3">
      <c r="A7" s="620" t="s">
        <v>72</v>
      </c>
      <c r="B7" s="621" t="s">
        <v>73</v>
      </c>
      <c r="C7" s="622" t="s">
        <v>74</v>
      </c>
    </row>
    <row r="8" spans="1:4" s="37" customFormat="1" ht="15" customHeight="1" x14ac:dyDescent="0.3">
      <c r="A8" s="44" t="s">
        <v>75</v>
      </c>
      <c r="B8" s="33" t="s">
        <v>425</v>
      </c>
      <c r="C8" s="611" t="s">
        <v>432</v>
      </c>
      <c r="D8" s="612"/>
    </row>
    <row r="9" spans="1:4" s="37" customFormat="1" ht="15" customHeight="1" x14ac:dyDescent="0.3">
      <c r="A9" s="44" t="s">
        <v>76</v>
      </c>
      <c r="B9" s="33" t="s">
        <v>53</v>
      </c>
      <c r="C9" s="611" t="s">
        <v>433</v>
      </c>
      <c r="D9" s="612"/>
    </row>
    <row r="10" spans="1:4" s="37" customFormat="1" ht="15" customHeight="1" x14ac:dyDescent="0.3">
      <c r="A10" s="44" t="s">
        <v>77</v>
      </c>
      <c r="B10" s="33" t="s">
        <v>430</v>
      </c>
      <c r="C10" s="611" t="s">
        <v>445</v>
      </c>
      <c r="D10" s="612"/>
    </row>
    <row r="11" spans="1:4" s="37" customFormat="1" ht="15" customHeight="1" x14ac:dyDescent="0.3">
      <c r="A11" s="44" t="s">
        <v>78</v>
      </c>
      <c r="B11" s="525" t="s">
        <v>439</v>
      </c>
      <c r="C11" s="611" t="s">
        <v>446</v>
      </c>
      <c r="D11" s="612"/>
    </row>
    <row r="12" spans="1:4" s="37" customFormat="1" ht="15" customHeight="1" x14ac:dyDescent="0.3">
      <c r="A12" s="44" t="s">
        <v>79</v>
      </c>
      <c r="B12" s="525" t="s">
        <v>440</v>
      </c>
      <c r="C12" s="611" t="s">
        <v>464</v>
      </c>
      <c r="D12" s="612"/>
    </row>
    <row r="13" spans="1:4" s="37" customFormat="1" ht="17.25" customHeight="1" x14ac:dyDescent="0.3">
      <c r="A13" s="44" t="s">
        <v>441</v>
      </c>
      <c r="B13" s="525" t="s">
        <v>443</v>
      </c>
      <c r="C13" s="672" t="s">
        <v>466</v>
      </c>
      <c r="D13" s="612"/>
    </row>
    <row r="14" spans="1:4" s="37" customFormat="1" ht="15" customHeight="1" x14ac:dyDescent="0.3">
      <c r="A14" s="44" t="s">
        <v>442</v>
      </c>
      <c r="B14" s="525" t="s">
        <v>444</v>
      </c>
      <c r="C14" s="672"/>
      <c r="D14" s="612"/>
    </row>
    <row r="15" spans="1:4" s="37" customFormat="1" ht="15" customHeight="1" x14ac:dyDescent="0.3">
      <c r="A15" s="44" t="s">
        <v>80</v>
      </c>
      <c r="B15" s="33" t="s">
        <v>431</v>
      </c>
      <c r="C15" s="611" t="s">
        <v>468</v>
      </c>
      <c r="D15" s="612"/>
    </row>
    <row r="16" spans="1:4" s="37" customFormat="1" ht="33.75" customHeight="1" x14ac:dyDescent="0.3">
      <c r="A16" s="44" t="s">
        <v>81</v>
      </c>
      <c r="B16" s="33" t="s">
        <v>428</v>
      </c>
      <c r="C16" s="611" t="s">
        <v>447</v>
      </c>
      <c r="D16" s="612"/>
    </row>
    <row r="17" spans="1:4" s="37" customFormat="1" ht="15" customHeight="1" x14ac:dyDescent="0.3">
      <c r="A17" s="44" t="s">
        <v>224</v>
      </c>
      <c r="B17" s="33" t="s">
        <v>426</v>
      </c>
      <c r="C17" s="611" t="s">
        <v>448</v>
      </c>
      <c r="D17" s="612"/>
    </row>
    <row r="18" spans="1:4" s="37" customFormat="1" ht="15" customHeight="1" x14ac:dyDescent="0.3">
      <c r="A18" s="44" t="s">
        <v>225</v>
      </c>
      <c r="B18" s="33" t="s">
        <v>427</v>
      </c>
      <c r="C18" s="611" t="s">
        <v>434</v>
      </c>
      <c r="D18" s="612"/>
    </row>
    <row r="19" spans="1:4" s="37" customFormat="1" ht="15" customHeight="1" x14ac:dyDescent="0.3">
      <c r="A19" s="44" t="s">
        <v>226</v>
      </c>
      <c r="B19" s="33" t="s">
        <v>494</v>
      </c>
      <c r="C19" s="611" t="s">
        <v>435</v>
      </c>
      <c r="D19" s="612"/>
    </row>
    <row r="20" spans="1:4" s="37" customFormat="1" ht="15" customHeight="1" x14ac:dyDescent="0.3">
      <c r="A20" s="44" t="s">
        <v>227</v>
      </c>
      <c r="B20" s="33" t="s">
        <v>429</v>
      </c>
      <c r="C20" s="611" t="s">
        <v>449</v>
      </c>
      <c r="D20" s="612"/>
    </row>
    <row r="21" spans="1:4" ht="15" customHeight="1" x14ac:dyDescent="0.3">
      <c r="A21" s="41" t="s">
        <v>228</v>
      </c>
      <c r="B21" s="33" t="s">
        <v>55</v>
      </c>
      <c r="C21" s="613" t="s">
        <v>436</v>
      </c>
      <c r="D21" s="614"/>
    </row>
    <row r="22" spans="1:4" ht="15" customHeight="1" x14ac:dyDescent="0.3">
      <c r="A22" s="41" t="s">
        <v>423</v>
      </c>
      <c r="B22" s="33" t="s">
        <v>54</v>
      </c>
      <c r="C22" s="613" t="s">
        <v>437</v>
      </c>
      <c r="D22" s="614"/>
    </row>
    <row r="23" spans="1:4" ht="15.75" customHeight="1" x14ac:dyDescent="0.3">
      <c r="A23" s="41" t="s">
        <v>424</v>
      </c>
      <c r="B23" s="33" t="s">
        <v>516</v>
      </c>
      <c r="C23" s="613" t="s">
        <v>438</v>
      </c>
      <c r="D23" s="614"/>
    </row>
    <row r="24" spans="1:4" ht="15" customHeight="1" x14ac:dyDescent="0.3">
      <c r="A24" s="46"/>
      <c r="B24" s="47"/>
      <c r="C24" s="48"/>
    </row>
  </sheetData>
  <sheetProtection algorithmName="SHA-512" hashValue="1FDamnkmhoPDgMxUiGCt0rdj8Iq8hUgG/B/Uke5J364k6jVhR9Tzw9H0ddz6ogTBt5H+RikoucY7tqT1RaL49w==" saltValue="CR9rGF6fJOmoYWIb9Lb7VQ==" spinCount="100000" sheet="1" objects="1" scenarios="1"/>
  <mergeCells count="3">
    <mergeCell ref="C13:C14"/>
    <mergeCell ref="A3:C4"/>
    <mergeCell ref="A5:C5"/>
  </mergeCells>
  <hyperlinks>
    <hyperlink ref="C8" location="'1. IYCF'!A1" display="1. IYCF" xr:uid="{00000000-0004-0000-0300-000000000000}"/>
    <hyperlink ref="C9" location="'2. IMAM'!A1" display="2. IMAM" xr:uid="{00000000-0004-0000-0300-000001000000}"/>
    <hyperlink ref="C10" location="'3. Diet Supp'!A1" display="3. Diet Supp" xr:uid="{00000000-0004-0000-0300-000002000000}"/>
    <hyperlink ref="C11" location="'3.1. Diet Supp for PW'!A1" display="3.1. Diet Supp for PW" xr:uid="{00000000-0004-0000-0300-000003000000}"/>
    <hyperlink ref="C12" location="'3.2. Diet Supp for 6-23 (2020)'!A1" display="3.2. Diet Supp for 6-23" xr:uid="{00000000-0004-0000-0300-000004000000}"/>
    <hyperlink ref="C13:C14" location="'3.3-4. Diet supp DSWD-DEPED'!A1" display="3.3-4. Diet supp DSWD-DEPED" xr:uid="{00000000-0004-0000-0300-000005000000}"/>
    <hyperlink ref="C15" location="'4. Nutri Promotion'!A1" display="4. Nutri Promotion" xr:uid="{00000000-0004-0000-0300-000006000000}"/>
    <hyperlink ref="C16" location="'5. Micronut Supp'!A1" display="5. Micronut Supp" xr:uid="{00000000-0004-0000-0300-000007000000}"/>
    <hyperlink ref="C17" location="'6. Food Forti'!A1" display="6. Food Forti" xr:uid="{00000000-0004-0000-0300-000008000000}"/>
    <hyperlink ref="C18" location="'7. NiEm'!A1" display="7. NiEm" xr:uid="{00000000-0004-0000-0300-000009000000}"/>
    <hyperlink ref="C19" location="'8. OOMP'!A1" display="8. OOMP" xr:uid="{00000000-0004-0000-0300-00000A000000}"/>
    <hyperlink ref="C20" location="'9. Nutrition-sensitive'!A1" display="9. Nutrition-sensitive" xr:uid="{00000000-0004-0000-0300-00000B000000}"/>
    <hyperlink ref="C21" location="'10. LGU Mob'!A1" display="10. LGU Mob" xr:uid="{00000000-0004-0000-0300-00000C000000}"/>
    <hyperlink ref="C22" location="'11. Policy development'!A1" display="11. Policy development" xr:uid="{00000000-0004-0000-0300-00000D000000}"/>
    <hyperlink ref="C23" location="'12. Mgt support'!A1" display="12. Mgt support" xr:uid="{00000000-0004-0000-0300-00000E000000}"/>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26"/>
  <sheetViews>
    <sheetView zoomScaleNormal="100" workbookViewId="0">
      <selection activeCell="D15" sqref="D15"/>
    </sheetView>
  </sheetViews>
  <sheetFormatPr defaultColWidth="9.109375" defaultRowHeight="15" customHeight="1" x14ac:dyDescent="0.3"/>
  <cols>
    <col min="1" max="1" width="9.6640625" style="550" customWidth="1"/>
    <col min="2" max="2" width="70.109375" style="33" customWidth="1"/>
    <col min="3" max="3" width="25.6640625" style="549" customWidth="1"/>
    <col min="4" max="4" width="25.6640625" style="548" customWidth="1"/>
    <col min="5" max="16384" width="9.109375" style="548"/>
  </cols>
  <sheetData>
    <row r="2" spans="1:4" ht="15" customHeight="1" x14ac:dyDescent="0.3">
      <c r="A2" s="39"/>
      <c r="B2" s="552"/>
      <c r="C2" s="553"/>
      <c r="D2" s="73"/>
    </row>
    <row r="3" spans="1:4" ht="21" customHeight="1" x14ac:dyDescent="0.3">
      <c r="A3" s="682" t="s">
        <v>401</v>
      </c>
      <c r="B3" s="683"/>
      <c r="C3" s="683"/>
      <c r="D3" s="684"/>
    </row>
    <row r="4" spans="1:4" ht="21" customHeight="1" x14ac:dyDescent="0.3">
      <c r="A4" s="682"/>
      <c r="B4" s="683"/>
      <c r="C4" s="683"/>
      <c r="D4" s="684"/>
    </row>
    <row r="5" spans="1:4" ht="25.5" customHeight="1" x14ac:dyDescent="0.3">
      <c r="A5" s="679" t="s">
        <v>541</v>
      </c>
      <c r="B5" s="680"/>
      <c r="C5" s="680"/>
      <c r="D5" s="681"/>
    </row>
    <row r="6" spans="1:4" ht="15" customHeight="1" x14ac:dyDescent="0.3">
      <c r="A6" s="41"/>
      <c r="D6" s="75"/>
    </row>
    <row r="7" spans="1:4" ht="47.25" customHeight="1" x14ac:dyDescent="0.3">
      <c r="A7" s="620" t="s">
        <v>72</v>
      </c>
      <c r="B7" s="621" t="s">
        <v>73</v>
      </c>
      <c r="C7" s="622" t="s">
        <v>95</v>
      </c>
      <c r="D7" s="621" t="s">
        <v>96</v>
      </c>
    </row>
    <row r="8" spans="1:4" s="551" customFormat="1" ht="15" customHeight="1" x14ac:dyDescent="0.3">
      <c r="A8" s="44" t="s">
        <v>75</v>
      </c>
      <c r="B8" s="33" t="s">
        <v>425</v>
      </c>
      <c r="C8" s="556">
        <f>'1. IYCF'!D63</f>
        <v>0</v>
      </c>
      <c r="D8" s="572">
        <f>'1. IYCF'!D65</f>
        <v>0</v>
      </c>
    </row>
    <row r="9" spans="1:4" s="551" customFormat="1" ht="15" customHeight="1" x14ac:dyDescent="0.3">
      <c r="A9" s="44" t="s">
        <v>76</v>
      </c>
      <c r="B9" s="33" t="s">
        <v>53</v>
      </c>
      <c r="C9" s="556">
        <f>'2. IMAM'!E37</f>
        <v>0</v>
      </c>
      <c r="D9" s="572">
        <f>'2. IMAM'!E39</f>
        <v>0</v>
      </c>
    </row>
    <row r="10" spans="1:4" s="551" customFormat="1" ht="15" customHeight="1" x14ac:dyDescent="0.3">
      <c r="A10" s="44" t="s">
        <v>77</v>
      </c>
      <c r="B10" s="33" t="s">
        <v>430</v>
      </c>
      <c r="C10" s="556">
        <f>SUM(C11:C14)</f>
        <v>0</v>
      </c>
      <c r="D10" s="572"/>
    </row>
    <row r="11" spans="1:4" s="551" customFormat="1" ht="15" customHeight="1" x14ac:dyDescent="0.3">
      <c r="A11" s="44" t="s">
        <v>78</v>
      </c>
      <c r="B11" s="525" t="s">
        <v>439</v>
      </c>
      <c r="C11" s="556">
        <f>'3.1. Diet Supp for PW'!D47</f>
        <v>0</v>
      </c>
      <c r="D11" s="572">
        <f>'3.1. Diet Supp for PW'!D49</f>
        <v>0</v>
      </c>
    </row>
    <row r="12" spans="1:4" s="551" customFormat="1" ht="15" customHeight="1" x14ac:dyDescent="0.3">
      <c r="A12" s="44" t="s">
        <v>79</v>
      </c>
      <c r="B12" s="525" t="s">
        <v>440</v>
      </c>
      <c r="C12" s="556">
        <f>'3.2. Diet Supp for 6-23 (2020)'!D47</f>
        <v>0</v>
      </c>
      <c r="D12" s="572">
        <f>'3.2. Diet Supp for 6-23 (2020)'!D49</f>
        <v>0</v>
      </c>
    </row>
    <row r="13" spans="1:4" s="551" customFormat="1" ht="17.25" customHeight="1" x14ac:dyDescent="0.3">
      <c r="A13" s="44" t="s">
        <v>441</v>
      </c>
      <c r="B13" s="525" t="s">
        <v>443</v>
      </c>
      <c r="C13" s="381"/>
      <c r="D13" s="573" t="s">
        <v>757</v>
      </c>
    </row>
    <row r="14" spans="1:4" s="551" customFormat="1" ht="15" customHeight="1" x14ac:dyDescent="0.3">
      <c r="A14" s="44" t="s">
        <v>442</v>
      </c>
      <c r="B14" s="525" t="s">
        <v>444</v>
      </c>
      <c r="C14" s="381"/>
      <c r="D14" s="573" t="s">
        <v>758</v>
      </c>
    </row>
    <row r="15" spans="1:4" s="551" customFormat="1" ht="15" customHeight="1" x14ac:dyDescent="0.3">
      <c r="A15" s="44" t="s">
        <v>80</v>
      </c>
      <c r="B15" s="33" t="s">
        <v>431</v>
      </c>
      <c r="C15" s="556">
        <f>'4. Nutri Promotion'!D10</f>
        <v>0</v>
      </c>
      <c r="D15" s="572">
        <f>'4. Nutri Promotion'!E10</f>
        <v>0</v>
      </c>
    </row>
    <row r="16" spans="1:4" s="551" customFormat="1" ht="33.75" customHeight="1" x14ac:dyDescent="0.3">
      <c r="A16" s="44" t="s">
        <v>81</v>
      </c>
      <c r="B16" s="33" t="s">
        <v>428</v>
      </c>
      <c r="C16" s="556">
        <f>'5. Micronut Supp'!D32</f>
        <v>0</v>
      </c>
      <c r="D16" s="572">
        <f>'5. Micronut Supp'!D34</f>
        <v>0</v>
      </c>
    </row>
    <row r="17" spans="1:4" s="551" customFormat="1" ht="15" customHeight="1" x14ac:dyDescent="0.3">
      <c r="A17" s="44" t="s">
        <v>224</v>
      </c>
      <c r="B17" s="33" t="s">
        <v>426</v>
      </c>
      <c r="C17" s="556">
        <f>'6. Food Forti'!D29</f>
        <v>0</v>
      </c>
      <c r="D17" s="572">
        <f>'6. Food Forti'!D31</f>
        <v>0</v>
      </c>
    </row>
    <row r="18" spans="1:4" s="551" customFormat="1" ht="15" customHeight="1" x14ac:dyDescent="0.3">
      <c r="A18" s="44" t="s">
        <v>225</v>
      </c>
      <c r="B18" s="33" t="s">
        <v>427</v>
      </c>
      <c r="C18" s="556">
        <f>'7. NiEm'!E44</f>
        <v>0</v>
      </c>
      <c r="D18" s="572">
        <f>'7. NiEm'!E46</f>
        <v>0</v>
      </c>
    </row>
    <row r="19" spans="1:4" s="551" customFormat="1" ht="15" customHeight="1" x14ac:dyDescent="0.3">
      <c r="A19" s="44" t="s">
        <v>226</v>
      </c>
      <c r="B19" s="33" t="s">
        <v>494</v>
      </c>
      <c r="C19" s="556">
        <f>'8. OOMP'!D10</f>
        <v>0</v>
      </c>
      <c r="D19" s="572">
        <f>'8. OOMP'!E10</f>
        <v>0</v>
      </c>
    </row>
    <row r="20" spans="1:4" s="551" customFormat="1" ht="15" customHeight="1" x14ac:dyDescent="0.3">
      <c r="A20" s="44" t="s">
        <v>227</v>
      </c>
      <c r="B20" s="33" t="s">
        <v>429</v>
      </c>
      <c r="C20" s="556">
        <f>'9. Nutrition-sensitive'!D38</f>
        <v>0</v>
      </c>
      <c r="D20" s="572">
        <f>'9. Nutrition-sensitive'!D40</f>
        <v>0</v>
      </c>
    </row>
    <row r="21" spans="1:4" ht="15" customHeight="1" x14ac:dyDescent="0.3">
      <c r="A21" s="41" t="s">
        <v>228</v>
      </c>
      <c r="B21" s="33" t="s">
        <v>55</v>
      </c>
      <c r="C21" s="557">
        <f>'10. LGU Mob'!D51</f>
        <v>0</v>
      </c>
      <c r="D21" s="571">
        <f>'10. LGU Mob'!D53</f>
        <v>0</v>
      </c>
    </row>
    <row r="22" spans="1:4" ht="15" customHeight="1" x14ac:dyDescent="0.3">
      <c r="A22" s="41" t="s">
        <v>423</v>
      </c>
      <c r="B22" s="33" t="s">
        <v>54</v>
      </c>
      <c r="C22" s="557">
        <f>'11. Policy development'!D27</f>
        <v>0</v>
      </c>
      <c r="D22" s="571">
        <f>'11. Policy development'!D29</f>
        <v>0</v>
      </c>
    </row>
    <row r="23" spans="1:4" ht="15.75" customHeight="1" x14ac:dyDescent="0.3">
      <c r="A23" s="41" t="s">
        <v>424</v>
      </c>
      <c r="B23" s="33" t="s">
        <v>516</v>
      </c>
      <c r="C23" s="557">
        <f>'12. Mgt support'!D137</f>
        <v>0</v>
      </c>
      <c r="D23" s="571">
        <f>'12. Mgt support'!D139</f>
        <v>0</v>
      </c>
    </row>
    <row r="24" spans="1:4" ht="15" customHeight="1" x14ac:dyDescent="0.3">
      <c r="A24" s="41"/>
      <c r="D24" s="75"/>
    </row>
    <row r="25" spans="1:4" ht="38.25" customHeight="1" x14ac:dyDescent="0.3">
      <c r="A25" s="41"/>
      <c r="B25" s="43" t="s">
        <v>547</v>
      </c>
      <c r="C25" s="558">
        <f>SUM(C8:C10,C15:C23)</f>
        <v>0</v>
      </c>
      <c r="D25" s="75"/>
    </row>
    <row r="26" spans="1:4" ht="15" customHeight="1" x14ac:dyDescent="0.3">
      <c r="A26" s="46"/>
      <c r="B26" s="47"/>
      <c r="C26" s="554"/>
      <c r="D26" s="555"/>
    </row>
  </sheetData>
  <sheetProtection algorithmName="SHA-512" hashValue="y7OlVcqCS1OUaU3E+tzldKvDMwJIEtKZaEvglHEn/C7zWYoEo2B2T0QwE+DZnTZX31NLOEX7ltSSzLoU7xH7QQ==" saltValue="IcC1l6Mp5fDeK7crPcPIUg==" spinCount="100000" sheet="1" objects="1" scenarios="1"/>
  <mergeCells count="2">
    <mergeCell ref="A3:D4"/>
    <mergeCell ref="A5:D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23"/>
  <sheetViews>
    <sheetView zoomScale="115" zoomScaleNormal="115" workbookViewId="0">
      <selection activeCell="A13" sqref="A13"/>
    </sheetView>
  </sheetViews>
  <sheetFormatPr defaultColWidth="9.109375" defaultRowHeight="15" customHeight="1" x14ac:dyDescent="0.3"/>
  <cols>
    <col min="1" max="1" width="70.109375" style="33" customWidth="1"/>
    <col min="2" max="2" width="25.6640625" style="549" customWidth="1"/>
    <col min="3" max="16384" width="9.109375" style="548"/>
  </cols>
  <sheetData>
    <row r="2" spans="1:2" ht="15" customHeight="1" x14ac:dyDescent="0.3">
      <c r="A2" s="552"/>
      <c r="B2" s="40"/>
    </row>
    <row r="3" spans="1:2" ht="32.25" customHeight="1" x14ac:dyDescent="0.3">
      <c r="A3" s="685" t="s">
        <v>518</v>
      </c>
      <c r="B3" s="686"/>
    </row>
    <row r="4" spans="1:2" ht="32.25" customHeight="1" x14ac:dyDescent="0.3">
      <c r="A4" s="685"/>
      <c r="B4" s="686"/>
    </row>
    <row r="5" spans="1:2" ht="25.5" customHeight="1" x14ac:dyDescent="0.3">
      <c r="A5" s="680"/>
      <c r="B5" s="681"/>
    </row>
    <row r="6" spans="1:2" ht="21" customHeight="1" x14ac:dyDescent="0.3">
      <c r="A6" s="49" t="s">
        <v>519</v>
      </c>
      <c r="B6" s="50" t="s">
        <v>95</v>
      </c>
    </row>
    <row r="7" spans="1:2" s="551" customFormat="1" ht="15" customHeight="1" x14ac:dyDescent="0.3">
      <c r="A7" s="33"/>
      <c r="B7" s="580"/>
    </row>
    <row r="8" spans="1:2" s="551" customFormat="1" ht="15" customHeight="1" x14ac:dyDescent="0.3">
      <c r="A8" s="33" t="s">
        <v>520</v>
      </c>
      <c r="B8" s="580">
        <f>'1. IYCF'!D63</f>
        <v>0</v>
      </c>
    </row>
    <row r="9" spans="1:2" s="551" customFormat="1" ht="15" customHeight="1" x14ac:dyDescent="0.3">
      <c r="A9" s="33" t="s">
        <v>521</v>
      </c>
      <c r="B9" s="580">
        <f>'3.1. Diet Supp for PW'!D47</f>
        <v>0</v>
      </c>
    </row>
    <row r="10" spans="1:2" s="551" customFormat="1" ht="15" customHeight="1" x14ac:dyDescent="0.3">
      <c r="A10" s="33" t="s">
        <v>524</v>
      </c>
      <c r="B10" s="580">
        <f>'3.2. Diet Supp for 6-23 (2020)'!D47</f>
        <v>0</v>
      </c>
    </row>
    <row r="11" spans="1:2" s="551" customFormat="1" ht="15" customHeight="1" x14ac:dyDescent="0.3">
      <c r="A11" s="33" t="s">
        <v>525</v>
      </c>
      <c r="B11" s="580">
        <f>'5. Micronut Supp'!D32</f>
        <v>0</v>
      </c>
    </row>
    <row r="12" spans="1:2" s="551" customFormat="1" ht="35.25" customHeight="1" x14ac:dyDescent="0.3">
      <c r="A12" s="33" t="s">
        <v>237</v>
      </c>
      <c r="B12" s="580">
        <f>'10. LGU Mob'!J13</f>
        <v>0</v>
      </c>
    </row>
    <row r="13" spans="1:2" s="551" customFormat="1" ht="36" customHeight="1" x14ac:dyDescent="0.3">
      <c r="A13" s="33" t="s">
        <v>240</v>
      </c>
      <c r="B13" s="580">
        <f>'10. LGU Mob'!J14</f>
        <v>0</v>
      </c>
    </row>
    <row r="14" spans="1:2" s="551" customFormat="1" ht="15" customHeight="1" x14ac:dyDescent="0.3">
      <c r="A14" s="33" t="s">
        <v>526</v>
      </c>
      <c r="B14" s="580">
        <f>'10. LGU Mob'!D40</f>
        <v>0</v>
      </c>
    </row>
    <row r="15" spans="1:2" ht="15" customHeight="1" x14ac:dyDescent="0.3">
      <c r="A15" s="33" t="s">
        <v>528</v>
      </c>
      <c r="B15" s="582">
        <f>'12. Mgt support'!D126+'12. Mgt support'!D127+'12. Mgt support'!D128+'12. Mgt support'!D129</f>
        <v>0</v>
      </c>
    </row>
    <row r="16" spans="1:2" ht="27.75" customHeight="1" x14ac:dyDescent="0.3">
      <c r="A16" s="588" t="s">
        <v>529</v>
      </c>
      <c r="B16" s="589"/>
    </row>
    <row r="17" spans="1:2" ht="27.75" customHeight="1" x14ac:dyDescent="0.3">
      <c r="A17" s="588" t="s">
        <v>529</v>
      </c>
      <c r="B17" s="589"/>
    </row>
    <row r="18" spans="1:2" ht="27.75" customHeight="1" x14ac:dyDescent="0.3">
      <c r="A18" s="588" t="s">
        <v>529</v>
      </c>
      <c r="B18" s="589"/>
    </row>
    <row r="19" spans="1:2" ht="27.75" customHeight="1" x14ac:dyDescent="0.3">
      <c r="A19" s="588" t="s">
        <v>529</v>
      </c>
      <c r="B19" s="589"/>
    </row>
    <row r="20" spans="1:2" ht="27.75" customHeight="1" x14ac:dyDescent="0.3">
      <c r="A20" s="588" t="s">
        <v>529</v>
      </c>
      <c r="B20" s="589"/>
    </row>
    <row r="21" spans="1:2" ht="15" customHeight="1" x14ac:dyDescent="0.3">
      <c r="B21" s="42"/>
    </row>
    <row r="22" spans="1:2" ht="36" customHeight="1" x14ac:dyDescent="0.3">
      <c r="A22" s="43" t="s">
        <v>548</v>
      </c>
      <c r="B22" s="587">
        <f>SUM(B8:B20)</f>
        <v>0</v>
      </c>
    </row>
    <row r="23" spans="1:2" ht="15" customHeight="1" x14ac:dyDescent="0.3">
      <c r="A23" s="47"/>
      <c r="B23" s="48"/>
    </row>
  </sheetData>
  <sheetProtection algorithmName="SHA-512" hashValue="zmv5M2QGu9c8wWyWjwzMgtz4ofIPNiFtIwySVKtZboZi3Uj1CC8MRcHRw4JiDmK4ntaIyC6DEjn9cuElK18D6w==" saltValue="ifuWT61DA6dMXnUdAcFrCw==" spinCount="100000" sheet="1" objects="1" scenarios="1"/>
  <mergeCells count="2">
    <mergeCell ref="A5:B5"/>
    <mergeCell ref="A3:B4"/>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49"/>
  <sheetViews>
    <sheetView zoomScaleNormal="100" workbookViewId="0">
      <selection activeCell="B2" sqref="B2:E3"/>
    </sheetView>
  </sheetViews>
  <sheetFormatPr defaultColWidth="20.88671875" defaultRowHeight="16.5" customHeight="1" x14ac:dyDescent="0.3"/>
  <cols>
    <col min="1" max="1" width="5.6640625" style="69" customWidth="1"/>
    <col min="2" max="2" width="6" style="70" customWidth="1"/>
    <col min="3" max="3" width="56.5546875" style="69" customWidth="1"/>
    <col min="4" max="4" width="25.5546875" style="69" customWidth="1"/>
    <col min="5" max="5" width="20.88671875" style="71"/>
    <col min="6" max="6" width="5.6640625" style="69" customWidth="1"/>
    <col min="7" max="16384" width="20.88671875" style="69"/>
  </cols>
  <sheetData>
    <row r="2" spans="1:7" s="32" customFormat="1" ht="33.75" customHeight="1" x14ac:dyDescent="0.3">
      <c r="A2" s="72"/>
      <c r="B2" s="687" t="s">
        <v>135</v>
      </c>
      <c r="C2" s="687"/>
      <c r="D2" s="687"/>
      <c r="E2" s="687"/>
      <c r="F2" s="73"/>
    </row>
    <row r="3" spans="1:7" s="32" customFormat="1" ht="36.75" customHeight="1" x14ac:dyDescent="0.3">
      <c r="A3" s="74"/>
      <c r="B3" s="688"/>
      <c r="C3" s="688"/>
      <c r="D3" s="688"/>
      <c r="E3" s="688"/>
      <c r="F3" s="75"/>
    </row>
    <row r="4" spans="1:7" s="32" customFormat="1" ht="25.5" customHeight="1" x14ac:dyDescent="0.3">
      <c r="A4" s="74"/>
      <c r="B4" s="680" t="s">
        <v>541</v>
      </c>
      <c r="C4" s="680"/>
      <c r="D4" s="680"/>
      <c r="E4" s="680"/>
      <c r="F4" s="75"/>
    </row>
    <row r="5" spans="1:7" ht="16.5" customHeight="1" x14ac:dyDescent="0.3">
      <c r="A5" s="76"/>
      <c r="B5" s="77"/>
      <c r="C5" s="78"/>
      <c r="D5" s="78"/>
      <c r="E5" s="79"/>
      <c r="F5" s="80"/>
    </row>
    <row r="6" spans="1:7" ht="16.5" customHeight="1" x14ac:dyDescent="0.3">
      <c r="A6" s="76"/>
      <c r="B6" s="77"/>
      <c r="C6" s="78"/>
      <c r="D6" s="78"/>
      <c r="E6" s="79"/>
      <c r="F6" s="80"/>
    </row>
    <row r="7" spans="1:7" s="36" customFormat="1" ht="16.5" customHeight="1" x14ac:dyDescent="0.3">
      <c r="A7" s="81"/>
      <c r="B7" s="91" t="s">
        <v>97</v>
      </c>
      <c r="C7" s="91"/>
      <c r="D7" s="92" t="s">
        <v>132</v>
      </c>
      <c r="E7" s="93" t="s">
        <v>134</v>
      </c>
      <c r="F7" s="84"/>
    </row>
    <row r="8" spans="1:7" ht="16.5" customHeight="1" x14ac:dyDescent="0.3">
      <c r="A8" s="76"/>
      <c r="B8" s="77">
        <v>1</v>
      </c>
      <c r="C8" s="45" t="s">
        <v>98</v>
      </c>
      <c r="D8" s="548" t="s">
        <v>620</v>
      </c>
      <c r="E8" s="79">
        <f>SUMIFS('1. IYCF'!D$16,'1. IYCF'!E$16,"*Children*")+SUMIFS('1. IYCF'!J$24,'1. IYCF'!K$24,"*Children*")+SUMIFS('1. IYCF'!H$28,'1. IYCF'!I$28,"*Children*")+SUMIFS('1. IYCF'!H$29,'1. IYCF'!I$29,"*Children*")+SUMIFS('1. IYCF'!H$30,'1. IYCF'!I$30,"*Children*")+SUMIFS('1. IYCF'!D$40,'1. IYCF'!E$40,"*Children*")+SUMIFS('1. IYCF'!E$47,'1. IYCF'!F$47,"*Children*")+SUMIFS('1. IYCF'!F$51,'1. IYCF'!G$51,"*Children*")+SUMIFS('1. IYCF'!D$60,'1. IYCF'!E$60,"*Children*")+SUMIFS('2. IMAM'!D$14,'2. IMAM'!E$14,"*Children*")+SUMIFS('2. IMAM'!J$22,'2. IMAM'!K$22,"*Children*")+SUMIFS('2. IMAM'!E$26,'2. IMAM'!F$26,"*Children*")+SUMIFS('2. IMAM'!D$35,'2. IMAM'!E$35,"*Children*")+SUMIFS('3.1. Diet Supp for PW'!I$35,'3.1. Diet Supp for PW'!J$35,"*Children*")+SUMIFS('3.1. Diet Supp for PW'!D$45,'3.1. Diet Supp for PW'!E$45,"*Children*")+SUMIFS('3.2. Diet Supp for 6-23 (2020)'!I$35,'3.2. Diet Supp for 6-23 (2020)'!J$35,"*Children*")+SUMIFS('3.2. Diet Supp for 6-23 (2020)'!D$45,'3.2. Diet Supp for 6-23 (2020)'!E$45,"*Children*")+SUMIFS('4. Nutri Promotion'!D$10,'4. Nutri Promotion'!E$10,"*Children*")+SUMIFS('5. Micronut Supp'!D$10,'5. Micronut Supp'!E$10,"*Children*")+SUMIFS('5. Micronut Supp'!D$19,'5. Micronut Supp'!E$19,"*Children*")+SUMIFS('5. Micronut Supp'!D$30,'5. Micronut Supp'!E$30,"*Children*")+SUMIFS('6. Food Forti'!E$5,'6. Food Forti'!F$5,"*Children*")+SUMIFS('6. Food Forti'!I$8,'6. Food Forti'!J$8,"*Children*")+SUMIFS('6. Food Forti'!G$18,'6. Food Forti'!H$18,"*Children*")+SUMIFS('6. Food Forti'!D$27,'6. Food Forti'!E$27,"*Children*")+SUMIFS('7. NiEm'!J$5,'7. NiEm'!K$5,"*Children*")+SUMIFS('7. NiEm'!H$9,'7. NiEm'!I$9,"*Children*")+SUMIFS('7. NiEm'!F$12,'7. NiEm'!G$12,"*Children*")+SUMIFS('7. NiEm'!F$13,'7. NiEm'!G$13,"*Children*")+SUMIFS('7. NiEm'!H$19,'7. NiEm'!I$19,"*Children*")+SUMIFS('7. NiEm'!F$22,'7. NiEm'!G$22,"*Children*")+SUMIFS('7. NiEm'!F$23,'7. NiEm'!G$23,"*Children*")+SUMIFS('7. NiEm'!G$29,'7. NiEm'!H$29,"*Children*")+SUMIFS('7. NiEm'!E$33,'7. NiEm'!F$33,"*Children*")+SUMIFS('7. NiEm'!D$42,'7. NiEm'!E$42,"*Children*")+SUMIFS('8. OOMP'!D$10,'8. OOMP'!E$10,"*Children*")+SUMIFS('9. Nutrition-sensitive'!D$23,'9. Nutrition-sensitive'!E$23,"*Children*")+SUMIFS('9. Nutrition-sensitive'!H$27,'9. Nutrition-sensitive'!I$27,"*Children*")+SUMIFS('9. Nutrition-sensitive'!D$36,'9. Nutrition-sensitive'!E$36,"*Children*")+SUMIFS('10. LGU Mob'!D$9,'10. LGU Mob'!E$9,"*Children*")+SUMIFS('10. LGU Mob'!J$13,'10. LGU Mob'!K$13,"*Children*")+SUMIFS('10. LGU Mob'!J$14,'10. LGU Mob'!K$14,"*Children*")+SUMIFS('10. LGU Mob'!J$15,'10. LGU Mob'!K$15,"*Children*")+SUMIFS('10. LGU Mob'!F$20,'10. LGU Mob'!G$20,"*Children*")+SUMIFS('10. LGU Mob'!F$21,'10. LGU Mob'!G$21,"*Children*")+SUMIFS('10. LGU Mob'!F$22,'10. LGU Mob'!G$22,"*Children*")+SUMIFS('10. LGU Mob'!D$40,'10. LGU Mob'!E$40,"*Children*")+SUMIFS('10. LGU Mob'!D$49,'10. LGU Mob'!E$49,"*Children*")+SUMIFS('11. Policy development'!D$9,'11. Policy development'!E$9,"*Children*")+SUMIFS('11. Policy development'!J$13,'11. Policy development'!K$13,"*Children*")+SUMIFS('11. Policy development'!J$14,'11. Policy development'!K$14,"*Children*")+SUMIFS('11. Policy development'!J$15,'11. Policy development'!K$15,"*Children*")+SUMIFS('11. Policy development'!D$25,'11. Policy development'!E$25,"*Children*")+SUMIFS('12. Mgt support'!K$11,'12. Mgt support'!L$11,"*Children*")+SUMIFS('12. Mgt support'!D$21,'12. Mgt support'!E$21,"*Children*")+SUMIFS('12. Mgt support'!D$35,'12. Mgt support'!E$35,"*Children*")+SUMIFS('12. Mgt support'!D$41,'12. Mgt support'!E$41,"*Children*")+SUMIFS('12. Mgt support'!D$48,'12. Mgt support'!E$48,"*Children*")+SUMIFS('12. Mgt support'!D$57,'12. Mgt support'!E$57,"*Children*")+SUMIFS('12. Mgt support'!E$63,'12. Mgt support'!F$63,"*Children*")+SUMIFS('12. Mgt support'!J$72,'12. Mgt support'!K$72,"*Children*")+SUMIFS('12. Mgt support'!E$76,'12. Mgt support'!F$76,"*Children*")+SUMIFS('12. Mgt support'!E$77,'12. Mgt support'!F$77,"*Children*")+SUMIFS('12. Mgt support'!E$78,'12. Mgt support'!F$78,"*Children*")+SUMIFS('12. Mgt support'!D$96,'12. Mgt support'!E$96,"*Children*")+SUMIFS('12. Mgt support'!F$109,'12. Mgt support'!G$109,"*Children*")+SUMIFS('12. Mgt support'!E$114,'12. Mgt support'!F$114,"*Children*")+SUMIFS('12. Mgt support'!J$117,'12. Mgt support'!K$117,"*Children*")+SUMIFS('12. Mgt support'!D$120,'12. Mgt support'!E$120,"*Children*")+SUMIFS('12. Mgt support'!D$135,'12. Mgt support'!E$135,"*Children*")</f>
        <v>0</v>
      </c>
      <c r="F8" s="80"/>
      <c r="G8" s="346"/>
    </row>
    <row r="9" spans="1:7" ht="16.5" customHeight="1" x14ac:dyDescent="0.3">
      <c r="A9" s="76"/>
      <c r="B9" s="77">
        <v>2</v>
      </c>
      <c r="C9" s="45" t="s">
        <v>99</v>
      </c>
      <c r="D9" s="548" t="s">
        <v>621</v>
      </c>
      <c r="E9" s="79">
        <f>SUMIFS('1. IYCF'!D$16,'1. IYCF'!E$16,"*AquaFisheries*")+SUMIFS('1. IYCF'!J$24,'1. IYCF'!K$24,"*AquaFisheries*")+SUMIFS('1. IYCF'!H$28,'1. IYCF'!I$28,"*AquaFisheries*")+SUMIFS('1. IYCF'!H$29,'1. IYCF'!I$29,"*AquaFisheries*")+SUMIFS('1. IYCF'!H$30,'1. IYCF'!I$30,"*AquaFisheries*")+SUMIFS('1. IYCF'!D$40,'1. IYCF'!E$40,"*AquaFisheries*")+SUMIFS('1. IYCF'!E$47,'1. IYCF'!F$47,"*AquaFisheries*")+SUMIFS('1. IYCF'!F$51,'1. IYCF'!G$51,"*AquaFisheries*")+SUMIFS('1. IYCF'!D$60,'1. IYCF'!E$60,"*AquaFisheries*")+SUMIFS('2. IMAM'!D$14,'2. IMAM'!E$14,"*AquaFisheries*")+SUMIFS('2. IMAM'!J$22,'2. IMAM'!K$22,"*AquaFisheries*")+SUMIFS('2. IMAM'!E$26,'2. IMAM'!F$26,"*AquaFisheries*")+SUMIFS('2. IMAM'!D$35,'2. IMAM'!E$35,"*AquaFisheries*")+SUMIFS('3.1. Diet Supp for PW'!I$35,'3.1. Diet Supp for PW'!J$35,"*AquaFisheries*")+SUMIFS('3.1. Diet Supp for PW'!D$45,'3.1. Diet Supp for PW'!E$45,"*AquaFisheries*")+SUMIFS('3.2. Diet Supp for 6-23 (2020)'!I$35,'3.2. Diet Supp for 6-23 (2020)'!J$35,"*AquaFisheries*")+SUMIFS('3.2. Diet Supp for 6-23 (2020)'!D$45,'3.2. Diet Supp for 6-23 (2020)'!E$45,"*AquaFisheries*")+SUMIFS('4. Nutri Promotion'!D$10,'4. Nutri Promotion'!E$10,"*AquaFisheries*")+SUMIFS('5. Micronut Supp'!D$10,'5. Micronut Supp'!E$10,"*AquaFisheries*")+SUMIFS('5. Micronut Supp'!D$19,'5. Micronut Supp'!E$19,"*AquaFisheries*")+SUMIFS('5. Micronut Supp'!D$30,'5. Micronut Supp'!E$30,"*AquaFisheries*")+SUMIFS('6. Food Forti'!E$5,'6. Food Forti'!F$5,"*AquaFisheries*")+SUMIFS('6. Food Forti'!I$8,'6. Food Forti'!J$8,"*AquaFisheries*")+SUMIFS('6. Food Forti'!G$18,'6. Food Forti'!H$18,"*AquaFisheries*")+SUMIFS('6. Food Forti'!D$27,'6. Food Forti'!E$27,"*AquaFisheries*")+SUMIFS('7. NiEm'!J$5,'7. NiEm'!K$5,"*AquaFisheries*")+SUMIFS('7. NiEm'!H$9,'7. NiEm'!I$9,"*AquaFisheries*")+SUMIFS('7. NiEm'!F$12,'7. NiEm'!G$12,"*AquaFisheries*")+SUMIFS('7. NiEm'!F$13,'7. NiEm'!G$13,"*AquaFisheries*")+SUMIFS('7. NiEm'!H$19,'7. NiEm'!I$19,"*AquaFisheries*")+SUMIFS('7. NiEm'!F$22,'7. NiEm'!G$22,"*AquaFisheries*")+SUMIFS('7. NiEm'!F$23,'7. NiEm'!G$23,"*AquaFisheries*")+SUMIFS('7. NiEm'!G$29,'7. NiEm'!H$29,"*AquaFisheries*")+SUMIFS('7. NiEm'!E$33,'7. NiEm'!F$33,"*AquaFisheries*")+SUMIFS('7. NiEm'!D$42,'7. NiEm'!E$42,"*AquaFisheries*")+SUMIFS('8. OOMP'!D$10,'8. OOMP'!E$10,"*AquaFisheries*")+SUMIFS('9. Nutrition-sensitive'!D$23,'9. Nutrition-sensitive'!E$23,"*AquaFisheries*")+SUMIFS('9. Nutrition-sensitive'!H$27,'9. Nutrition-sensitive'!I$27,"*AquaFisheries*")+SUMIFS('9. Nutrition-sensitive'!D$36,'9. Nutrition-sensitive'!E$36,"*AquaFisheries*")+SUMIFS('10. LGU Mob'!D$9,'10. LGU Mob'!E$9,"*AquaFisheries*")+SUMIFS('10. LGU Mob'!J$13,'10. LGU Mob'!K$13,"*AquaFisheries*")+SUMIFS('10. LGU Mob'!J$14,'10. LGU Mob'!K$14,"*AquaFisheries*")+SUMIFS('10. LGU Mob'!J$15,'10. LGU Mob'!K$15,"*AquaFisheries*")+SUMIFS('10. LGU Mob'!F$20,'10. LGU Mob'!G$20,"*AquaFisheries*")+SUMIFS('10. LGU Mob'!F$21,'10. LGU Mob'!G$21,"*AquaFisheries*")+SUMIFS('10. LGU Mob'!F$22,'10. LGU Mob'!G$22,"*AquaFisheries*")+SUMIFS('10. LGU Mob'!D$40,'10. LGU Mob'!E$40,"*AquaFisheries*")+SUMIFS('10. LGU Mob'!D$49,'10. LGU Mob'!E$49,"*AquaFisheries*")+SUMIFS('11. Policy development'!D$9,'11. Policy development'!E$9,"*AquaFisheries*")+SUMIFS('11. Policy development'!J$13,'11. Policy development'!K$13,"*AquaFisheries*")+SUMIFS('11. Policy development'!J$14,'11. Policy development'!K$14,"*AquaFisheries*")+SUMIFS('11. Policy development'!J$15,'11. Policy development'!K$15,"*AquaFisheries*")+SUMIFS('11. Policy development'!D$25,'11. Policy development'!E$25,"*AquaFisheries*")+SUMIFS('12. Mgt support'!K$11,'12. Mgt support'!L$11,"*AquaFisheries*")+SUMIFS('12. Mgt support'!D$21,'12. Mgt support'!E$21,"*AquaFisheries*")+SUMIFS('12. Mgt support'!D$35,'12. Mgt support'!E$35,"*AquaFisheries*")+SUMIFS('12. Mgt support'!D$41,'12. Mgt support'!E$41,"*AquaFisheries*")+SUMIFS('12. Mgt support'!D$48,'12. Mgt support'!E$48,"*AquaFisheries*")+SUMIFS('12. Mgt support'!D$57,'12. Mgt support'!E$57,"*AquaFisheries*")+SUMIFS('12. Mgt support'!E$63,'12. Mgt support'!F$63,"*AquaFisheries*")+SUMIFS('12. Mgt support'!J$72,'12. Mgt support'!K$72,"*AquaFisheries*")+SUMIFS('12. Mgt support'!E$76,'12. Mgt support'!F$76,"*AquaFisheries*")+SUMIFS('12. Mgt support'!E$77,'12. Mgt support'!F$77,"*AquaFisheries*")+SUMIFS('12. Mgt support'!E$78,'12. Mgt support'!F$78,"*AquaFisheries*")+SUMIFS('12. Mgt support'!D$96,'12. Mgt support'!E$96,"*AquaFisheries*")+SUMIFS('12. Mgt support'!F$109,'12. Mgt support'!G$109,"*AquaFisheries*")+SUMIFS('12. Mgt support'!E$114,'12. Mgt support'!F$114,"*AquaFisheries*")+SUMIFS('12. Mgt support'!J$117,'12. Mgt support'!K$117,"*AquaFisheries*")+SUMIFS('12. Mgt support'!D$120,'12. Mgt support'!E$120,"*AquaFisheries*")+SUMIFS('12. Mgt support'!D$135,'12. Mgt support'!E$135,"*AquaFisheries*")</f>
        <v>0</v>
      </c>
      <c r="F9" s="80"/>
    </row>
    <row r="10" spans="1:7" ht="16.5" customHeight="1" x14ac:dyDescent="0.3">
      <c r="A10" s="76"/>
      <c r="B10" s="77">
        <v>3</v>
      </c>
      <c r="C10" s="45" t="s">
        <v>100</v>
      </c>
      <c r="D10" s="548" t="s">
        <v>622</v>
      </c>
      <c r="E10" s="79">
        <f>SUMIFS('1. IYCF'!D$16,'1. IYCF'!E$16,"*CultureArts*")+SUMIFS('1. IYCF'!J$24,'1. IYCF'!K$24,"*CultureArts*")+SUMIFS('1. IYCF'!H$28,'1. IYCF'!I$28,"*CultureArts*")+SUMIFS('1. IYCF'!H$29,'1. IYCF'!I$29,"*CultureArts*")+SUMIFS('1. IYCF'!H$30,'1. IYCF'!I$30,"*CultureArts*")+SUMIFS('1. IYCF'!D$40,'1. IYCF'!E$40,"*CultureArts*")+SUMIFS('1. IYCF'!E$47,'1. IYCF'!F$47,"*CultureArts*")+SUMIFS('1. IYCF'!F$51,'1. IYCF'!G$51,"*CultureArts*")+SUMIFS('1. IYCF'!D$60,'1. IYCF'!E$60,"*CultureArts*")+SUMIFS('2. IMAM'!D$14,'2. IMAM'!E$14,"*CultureArts*")+SUMIFS('2. IMAM'!J$22,'2. IMAM'!K$22,"*CultureArts*")+SUMIFS('2. IMAM'!E$26,'2. IMAM'!F$26,"*CultureArts*")+SUMIFS('2. IMAM'!D$35,'2. IMAM'!E$35,"*CultureArts*")+SUMIFS('3.1. Diet Supp for PW'!I$35,'3.1. Diet Supp for PW'!J$35,"*CultureArts*")+SUMIFS('3.1. Diet Supp for PW'!D$45,'3.1. Diet Supp for PW'!E$45,"*CultureArts*")+SUMIFS('3.2. Diet Supp for 6-23 (2020)'!I$35,'3.2. Diet Supp for 6-23 (2020)'!J$35,"*CultureArts*")+SUMIFS('3.2. Diet Supp for 6-23 (2020)'!D$45,'3.2. Diet Supp for 6-23 (2020)'!E$45,"*CultureArts*")+SUMIFS('4. Nutri Promotion'!D$10,'4. Nutri Promotion'!E$10,"*CultureArts*")+SUMIFS('5. Micronut Supp'!D$10,'5. Micronut Supp'!E$10,"*CultureArts*")+SUMIFS('5. Micronut Supp'!D$19,'5. Micronut Supp'!E$19,"*CultureArts*")+SUMIFS('5. Micronut Supp'!D$30,'5. Micronut Supp'!E$30,"*CultureArts*")+SUMIFS('6. Food Forti'!E$5,'6. Food Forti'!F$5,"*CultureArts*")+SUMIFS('6. Food Forti'!I$8,'6. Food Forti'!J$8,"*CultureArts*")+SUMIFS('6. Food Forti'!G$18,'6. Food Forti'!H$18,"*CultureArts*")+SUMIFS('6. Food Forti'!D$27,'6. Food Forti'!E$27,"*CultureArts*")+SUMIFS('7. NiEm'!J$5,'7. NiEm'!K$5,"*CultureArts*")+SUMIFS('7. NiEm'!H$9,'7. NiEm'!I$9,"*CultureArts*")+SUMIFS('7. NiEm'!F$12,'7. NiEm'!G$12,"*CultureArts*")+SUMIFS('7. NiEm'!F$13,'7. NiEm'!G$13,"*CultureArts*")+SUMIFS('7. NiEm'!H$19,'7. NiEm'!I$19,"*CultureArts*")+SUMIFS('7. NiEm'!F$22,'7. NiEm'!G$22,"*CultureArts*")+SUMIFS('7. NiEm'!F$23,'7. NiEm'!G$23,"*CultureArts*")+SUMIFS('7. NiEm'!G$29,'7. NiEm'!H$29,"*CultureArts*")+SUMIFS('7. NiEm'!E$33,'7. NiEm'!F$33,"*CultureArts*")+SUMIFS('7. NiEm'!D$42,'7. NiEm'!E$42,"*CultureArts*")+SUMIFS('8. OOMP'!D$10,'8. OOMP'!E$10,"*CultureArts*")+SUMIFS('9. Nutrition-sensitive'!D$23,'9. Nutrition-sensitive'!E$23,"*CultureArts*")+SUMIFS('9. Nutrition-sensitive'!H$27,'9. Nutrition-sensitive'!I$27,"*CultureArts*")+SUMIFS('9. Nutrition-sensitive'!D$36,'9. Nutrition-sensitive'!E$36,"*CultureArts*")+SUMIFS('10. LGU Mob'!D$9,'10. LGU Mob'!E$9,"*CultureArts*")+SUMIFS('10. LGU Mob'!J$13,'10. LGU Mob'!K$13,"*CultureArts*")+SUMIFS('10. LGU Mob'!J$14,'10. LGU Mob'!K$14,"*CultureArts*")+SUMIFS('10. LGU Mob'!J$15,'10. LGU Mob'!K$15,"*CultureArts*")+SUMIFS('10. LGU Mob'!F$20,'10. LGU Mob'!G$20,"*CultureArts*")+SUMIFS('10. LGU Mob'!F$21,'10. LGU Mob'!G$21,"*CultureArts*")+SUMIFS('10. LGU Mob'!F$22,'10. LGU Mob'!G$22,"*CultureArts*")+SUMIFS('10. LGU Mob'!D$40,'10. LGU Mob'!E$40,"*CultureArts*")+SUMIFS('10. LGU Mob'!D$49,'10. LGU Mob'!E$49,"*CultureArts*")+SUMIFS('11. Policy development'!D$9,'11. Policy development'!E$9,"*CultureArts*")+SUMIFS('11. Policy development'!J$13,'11. Policy development'!K$13,"*CultureArts*")+SUMIFS('11. Policy development'!J$14,'11. Policy development'!K$14,"*CultureArts*")+SUMIFS('11. Policy development'!J$15,'11. Policy development'!K$15,"*CultureArts*")+SUMIFS('11. Policy development'!D$25,'11. Policy development'!E$25,"*CultureArts*")+SUMIFS('12. Mgt support'!K$11,'12. Mgt support'!L$11,"*CultureArts*")+SUMIFS('12. Mgt support'!D$21,'12. Mgt support'!E$21,"*CultureArts*")+SUMIFS('12. Mgt support'!D$35,'12. Mgt support'!E$35,"*CultureArts*")+SUMIFS('12. Mgt support'!D$41,'12. Mgt support'!E$41,"*CultureArts*")+SUMIFS('12. Mgt support'!D$48,'12. Mgt support'!E$48,"*CultureArts*")+SUMIFS('12. Mgt support'!D$57,'12. Mgt support'!E$57,"*CultureArts*")+SUMIFS('12. Mgt support'!E$63,'12. Mgt support'!F$63,"*CultureArts*")+SUMIFS('12. Mgt support'!J$72,'12. Mgt support'!K$72,"*CultureArts*")+SUMIFS('12. Mgt support'!E$76,'12. Mgt support'!F$76,"*CultureArts*")+SUMIFS('12. Mgt support'!E$77,'12. Mgt support'!F$77,"*CultureArts*")+SUMIFS('12. Mgt support'!E$78,'12. Mgt support'!F$78,"*CultureArts*")+SUMIFS('12. Mgt support'!D$96,'12. Mgt support'!E$96,"*CultureArts*")+SUMIFS('12. Mgt support'!F$109,'12. Mgt support'!G$109,"*CultureArts*")+SUMIFS('12. Mgt support'!E$114,'12. Mgt support'!F$114,"*CultureArts*")+SUMIFS('12. Mgt support'!J$117,'12. Mgt support'!K$117,"*CultureArts*")+SUMIFS('12. Mgt support'!D$120,'12. Mgt support'!E$120,"*CultureArts*")+SUMIFS('12. Mgt support'!D$135,'12. Mgt support'!E$135,"*CultureArts*")</f>
        <v>0</v>
      </c>
      <c r="F10" s="80"/>
    </row>
    <row r="11" spans="1:7" ht="16.5" customHeight="1" x14ac:dyDescent="0.3">
      <c r="A11" s="76"/>
      <c r="B11" s="77">
        <v>4</v>
      </c>
      <c r="C11" s="45" t="s">
        <v>101</v>
      </c>
      <c r="D11" s="548" t="s">
        <v>623</v>
      </c>
      <c r="E11" s="79">
        <f>SUMIFS('1. IYCF'!D$16,'1. IYCF'!E$16,"*Anti-Poverty*")+SUMIFS('1. IYCF'!J$24,'1. IYCF'!K$24,"*Anti-Poverty*")+SUMIFS('1. IYCF'!H$28,'1. IYCF'!I$28,"*Anti-Poverty*")+SUMIFS('1. IYCF'!H$29,'1. IYCF'!I$29,"*Anti-Poverty*")+SUMIFS('1. IYCF'!H$30,'1. IYCF'!I$30,"*Anti-Poverty*")+SUMIFS('1. IYCF'!D$40,'1. IYCF'!E$40,"*Anti-Poverty*")+SUMIFS('1. IYCF'!E$47,'1. IYCF'!F$47,"*Anti-Poverty*")+SUMIFS('1. IYCF'!F$51,'1. IYCF'!G$51,"*Anti-Poverty*")+SUMIFS('1. IYCF'!D$60,'1. IYCF'!E$60,"*Anti-Poverty*")+SUMIFS('2. IMAM'!D$14,'2. IMAM'!E$14,"*Anti-Poverty*")+SUMIFS('2. IMAM'!J$22,'2. IMAM'!K$22,"*Anti-Poverty*")+SUMIFS('2. IMAM'!E$26,'2. IMAM'!F$26,"*Anti-Poverty*")+SUMIFS('2. IMAM'!D$35,'2. IMAM'!E$35,"*Anti-Poverty*")+SUMIFS('3.1. Diet Supp for PW'!I$35,'3.1. Diet Supp for PW'!J$35,"*Anti-Poverty*")+SUMIFS('3.1. Diet Supp for PW'!D$45,'3.1. Diet Supp for PW'!E$45,"*Anti-Poverty*")+SUMIFS('3.2. Diet Supp for 6-23 (2020)'!I$35,'3.2. Diet Supp for 6-23 (2020)'!J$35,"*Anti-Poverty*")+SUMIFS('3.2. Diet Supp for 6-23 (2020)'!D$45,'3.2. Diet Supp for 6-23 (2020)'!E$45,"*Anti-Poverty*")+SUMIFS('4. Nutri Promotion'!D$10,'4. Nutri Promotion'!E$10,"*Anti-Poverty*")+SUMIFS('5. Micronut Supp'!D$10,'5. Micronut Supp'!E$10,"*Anti-Poverty*")+SUMIFS('5. Micronut Supp'!D$19,'5. Micronut Supp'!E$19,"*Anti-Poverty*")+SUMIFS('5. Micronut Supp'!D$30,'5. Micronut Supp'!E$30,"*Anti-Poverty*")+SUMIFS('6. Food Forti'!E$5,'6. Food Forti'!F$5,"*Anti-Poverty*")+SUMIFS('6. Food Forti'!I$8,'6. Food Forti'!J$8,"*Anti-Poverty*")+SUMIFS('6. Food Forti'!G$18,'6. Food Forti'!H$18,"*Anti-Poverty*")+SUMIFS('6. Food Forti'!D$27,'6. Food Forti'!E$27,"*Anti-Poverty*")+SUMIFS('7. NiEm'!J$5,'7. NiEm'!K$5,"*Anti-Poverty*")+SUMIFS('7. NiEm'!H$9,'7. NiEm'!I$9,"*Anti-Poverty*")+SUMIFS('7. NiEm'!F$12,'7. NiEm'!G$12,"*Anti-Poverty*")+SUMIFS('7. NiEm'!F$13,'7. NiEm'!G$13,"*Anti-Poverty*")+SUMIFS('7. NiEm'!H$19,'7. NiEm'!I$19,"*Anti-Poverty*")+SUMIFS('7. NiEm'!F$22,'7. NiEm'!G$22,"*Anti-Poverty*")+SUMIFS('7. NiEm'!F$23,'7. NiEm'!G$23,"*Anti-Poverty*")+SUMIFS('7. NiEm'!G$29,'7. NiEm'!H$29,"*Anti-Poverty*")+SUMIFS('7. NiEm'!E$33,'7. NiEm'!F$33,"*Anti-Poverty*")+SUMIFS('7. NiEm'!D$42,'7. NiEm'!E$42,"*Anti-Poverty*")+SUMIFS('8. OOMP'!D$10,'8. OOMP'!E$10,"*Anti-Poverty*")+SUMIFS('9. Nutrition-sensitive'!D$23,'9. Nutrition-sensitive'!E$23,"*Anti-Poverty*")+SUMIFS('9. Nutrition-sensitive'!H$27,'9. Nutrition-sensitive'!I$27,"*Anti-Poverty*")+SUMIFS('9. Nutrition-sensitive'!D$36,'9. Nutrition-sensitive'!E$36,"*Anti-Poverty*")+SUMIFS('10. LGU Mob'!D$9,'10. LGU Mob'!E$9,"*Anti-Poverty*")+SUMIFS('10. LGU Mob'!J$13,'10. LGU Mob'!K$13,"*Anti-Poverty*")+SUMIFS('10. LGU Mob'!J$14,'10. LGU Mob'!K$14,"*Anti-Poverty*")+SUMIFS('10. LGU Mob'!J$15,'10. LGU Mob'!K$15,"*Anti-Poverty*")+SUMIFS('10. LGU Mob'!F$20,'10. LGU Mob'!G$20,"*Anti-Poverty*")+SUMIFS('10. LGU Mob'!F$21,'10. LGU Mob'!G$21,"*Anti-Poverty*")+SUMIFS('10. LGU Mob'!F$22,'10. LGU Mob'!G$22,"*Anti-Poverty*")+SUMIFS('10. LGU Mob'!D$40,'10. LGU Mob'!E$40,"*Anti-Poverty*")+SUMIFS('10. LGU Mob'!D$49,'10. LGU Mob'!E$49,"*Anti-Poverty*")+SUMIFS('11. Policy development'!D$9,'11. Policy development'!E$9,"*Anti-Poverty*")+SUMIFS('11. Policy development'!J$13,'11. Policy development'!K$13,"*Anti-Poverty*")+SUMIFS('11. Policy development'!J$14,'11. Policy development'!K$14,"*Anti-Poverty*")+SUMIFS('11. Policy development'!J$15,'11. Policy development'!K$15,"*Anti-Poverty*")+SUMIFS('11. Policy development'!D$25,'11. Policy development'!E$25,"*Anti-Poverty*")+SUMIFS('12. Mgt support'!K$11,'12. Mgt support'!L$11,"*Anti-Poverty*")+SUMIFS('12. Mgt support'!D$21,'12. Mgt support'!E$21,"*Anti-Poverty*")+SUMIFS('12. Mgt support'!D$35,'12. Mgt support'!E$35,"*Anti-Poverty*")+SUMIFS('12. Mgt support'!D$41,'12. Mgt support'!E$41,"*Anti-Poverty*")+SUMIFS('12. Mgt support'!D$48,'12. Mgt support'!E$48,"*Anti-Poverty*")+SUMIFS('12. Mgt support'!D$57,'12. Mgt support'!E$57,"*Anti-Poverty*")+SUMIFS('12. Mgt support'!E$63,'12. Mgt support'!F$63,"*Anti-Poverty*")+SUMIFS('12. Mgt support'!J$72,'12. Mgt support'!K$72,"*Anti-Poverty*")+SUMIFS('12. Mgt support'!E$76,'12. Mgt support'!F$76,"*Anti-Poverty*")+SUMIFS('12. Mgt support'!E$77,'12. Mgt support'!F$77,"*Anti-Poverty*")+SUMIFS('12. Mgt support'!E$78,'12. Mgt support'!F$78,"*Anti-Poverty*")+SUMIFS('12. Mgt support'!D$96,'12. Mgt support'!E$96,"*Anti-Poverty*")+SUMIFS('12. Mgt support'!F$109,'12. Mgt support'!G$109,"*Anti-Poverty*")+SUMIFS('12. Mgt support'!E$114,'12. Mgt support'!F$114,"*Anti-Poverty*")+SUMIFS('12. Mgt support'!J$117,'12. Mgt support'!K$117,"*Anti-Poverty*")+SUMIFS('12. Mgt support'!D$120,'12. Mgt support'!E$120,"*Anti-Poverty*")+SUMIFS('12. Mgt support'!D$135,'12. Mgt support'!E$135,"*Anti-Poverty*")</f>
        <v>0</v>
      </c>
      <c r="F11" s="80"/>
    </row>
    <row r="12" spans="1:7" ht="16.5" customHeight="1" x14ac:dyDescent="0.3">
      <c r="A12" s="76"/>
      <c r="B12" s="77">
        <v>5</v>
      </c>
      <c r="C12" s="45" t="s">
        <v>102</v>
      </c>
      <c r="D12" s="548" t="s">
        <v>624</v>
      </c>
      <c r="E12" s="79">
        <f>SUMIFS('1. IYCF'!D$16,'1. IYCF'!E$16,"*CoconutDevt*")+SUMIFS('1. IYCF'!J$24,'1. IYCF'!K$24,"*CoconutDevt*")+SUMIFS('1. IYCF'!H$28,'1. IYCF'!I$28,"*CoconutDevt*")+SUMIFS('1. IYCF'!H$29,'1. IYCF'!I$29,"*CoconutDevt*")+SUMIFS('1. IYCF'!H$30,'1. IYCF'!I$30,"*CoconutDevt*")+SUMIFS('1. IYCF'!D$40,'1. IYCF'!E$40,"*CoconutDevt*")+SUMIFS('1. IYCF'!E$47,'1. IYCF'!F$47,"*CoconutDevt*")+SUMIFS('1. IYCF'!F$51,'1. IYCF'!G$51,"*CoconutDevt*")+SUMIFS('1. IYCF'!D$60,'1. IYCF'!E$60,"*CoconutDevt*")+SUMIFS('2. IMAM'!D$14,'2. IMAM'!E$14,"*CoconutDevt*")+SUMIFS('2. IMAM'!J$22,'2. IMAM'!K$22,"*CoconutDevt*")+SUMIFS('2. IMAM'!E$26,'2. IMAM'!F$26,"*CoconutDevt*")+SUMIFS('2. IMAM'!D$35,'2. IMAM'!E$35,"*CoconutDevt*")+SUMIFS('3.1. Diet Supp for PW'!I$35,'3.1. Diet Supp for PW'!J$35,"*CoconutDevt*")+SUMIFS('3.1. Diet Supp for PW'!D$45,'3.1. Diet Supp for PW'!E$45,"*CoconutDevt*")+SUMIFS('3.2. Diet Supp for 6-23 (2020)'!I$35,'3.2. Diet Supp for 6-23 (2020)'!J$35,"*CoconutDevt*")+SUMIFS('3.2. Diet Supp for 6-23 (2020)'!D$45,'3.2. Diet Supp for 6-23 (2020)'!E$45,"*CoconutDevt*")+SUMIFS('4. Nutri Promotion'!D$10,'4. Nutri Promotion'!E$10,"*CoconutDevt*")+SUMIFS('5. Micronut Supp'!D$10,'5. Micronut Supp'!E$10,"*CoconutDevt*")+SUMIFS('5. Micronut Supp'!D$19,'5. Micronut Supp'!E$19,"*CoconutDevt*")+SUMIFS('5. Micronut Supp'!D$30,'5. Micronut Supp'!E$30,"*CoconutDevt*")+SUMIFS('6. Food Forti'!E$5,'6. Food Forti'!F$5,"*CoconutDevt*")+SUMIFS('6. Food Forti'!I$8,'6. Food Forti'!J$8,"*CoconutDevt*")+SUMIFS('6. Food Forti'!G$18,'6. Food Forti'!H$18,"*CoconutDevt*")+SUMIFS('6. Food Forti'!D$27,'6. Food Forti'!E$27,"*CoconutDevt*")+SUMIFS('7. NiEm'!J$5,'7. NiEm'!K$5,"*CoconutDevt*")+SUMIFS('7. NiEm'!H$9,'7. NiEm'!I$9,"*CoconutDevt*")+SUMIFS('7. NiEm'!F$12,'7. NiEm'!G$12,"*CoconutDevt*")+SUMIFS('7. NiEm'!F$13,'7. NiEm'!G$13,"*CoconutDevt*")+SUMIFS('7. NiEm'!H$19,'7. NiEm'!I$19,"*CoconutDevt*")+SUMIFS('7. NiEm'!F$22,'7. NiEm'!G$22,"*CoconutDevt*")+SUMIFS('7. NiEm'!F$23,'7. NiEm'!G$23,"*CoconutDevt*")+SUMIFS('7. NiEm'!G$29,'7. NiEm'!H$29,"*CoconutDevt*")+SUMIFS('7. NiEm'!E$33,'7. NiEm'!F$33,"*CoconutDevt*")+SUMIFS('7. NiEm'!D$42,'7. NiEm'!E$42,"*CoconutDevt*")+SUMIFS('8. OOMP'!D$10,'8. OOMP'!E$10,"*CoconutDevt*")+SUMIFS('9. Nutrition-sensitive'!D$23,'9. Nutrition-sensitive'!E$23,"*CoconutDevt*")+SUMIFS('9. Nutrition-sensitive'!H$27,'9. Nutrition-sensitive'!I$27,"*CoconutDevt*")+SUMIFS('9. Nutrition-sensitive'!D$36,'9. Nutrition-sensitive'!E$36,"*CoconutDevt*")+SUMIFS('10. LGU Mob'!D$9,'10. LGU Mob'!E$9,"*CoconutDevt*")+SUMIFS('10. LGU Mob'!J$13,'10. LGU Mob'!K$13,"*CoconutDevt*")+SUMIFS('10. LGU Mob'!J$14,'10. LGU Mob'!K$14,"*CoconutDevt*")+SUMIFS('10. LGU Mob'!J$15,'10. LGU Mob'!K$15,"*CoconutDevt*")+SUMIFS('10. LGU Mob'!F$20,'10. LGU Mob'!G$20,"*CoconutDevt*")+SUMIFS('10. LGU Mob'!F$21,'10. LGU Mob'!G$21,"*CoconutDevt*")+SUMIFS('10. LGU Mob'!F$22,'10. LGU Mob'!G$22,"*CoconutDevt*")+SUMIFS('10. LGU Mob'!D$40,'10. LGU Mob'!E$40,"*CoconutDevt*")+SUMIFS('10. LGU Mob'!D$49,'10. LGU Mob'!E$49,"*CoconutDevt*")+SUMIFS('11. Policy development'!D$9,'11. Policy development'!E$9,"*CoconutDevt*")+SUMIFS('11. Policy development'!J$13,'11. Policy development'!K$13,"*CoconutDevt*")+SUMIFS('11. Policy development'!J$14,'11. Policy development'!K$14,"*CoconutDevt*")+SUMIFS('11. Policy development'!J$15,'11. Policy development'!K$15,"*CoconutDevt*")+SUMIFS('11. Policy development'!D$25,'11. Policy development'!E$25,"*CoconutDevt*")+SUMIFS('12. Mgt support'!K$11,'12. Mgt support'!L$11,"*CoconutDevt*")+SUMIFS('12. Mgt support'!D$21,'12. Mgt support'!E$21,"*CoconutDevt*")+SUMIFS('12. Mgt support'!D$35,'12. Mgt support'!E$35,"*CoconutDevt*")+SUMIFS('12. Mgt support'!D$41,'12. Mgt support'!E$41,"*CoconutDevt*")+SUMIFS('12. Mgt support'!D$48,'12. Mgt support'!E$48,"*CoconutDevt*")+SUMIFS('12. Mgt support'!D$57,'12. Mgt support'!E$57,"*CoconutDevt*")+SUMIFS('12. Mgt support'!E$63,'12. Mgt support'!F$63,"*CoconutDevt*")+SUMIFS('12. Mgt support'!J$72,'12. Mgt support'!K$72,"*CoconutDevt*")+SUMIFS('12. Mgt support'!E$76,'12. Mgt support'!F$76,"*CoconutDevt*")+SUMIFS('12. Mgt support'!E$77,'12. Mgt support'!F$77,"*CoconutDevt*")+SUMIFS('12. Mgt support'!E$78,'12. Mgt support'!F$78,"*CoconutDevt*")+SUMIFS('12. Mgt support'!D$96,'12. Mgt support'!E$96,"*CoconutDevt*")+SUMIFS('12. Mgt support'!F$109,'12. Mgt support'!G$109,"*CoconutDevt*")+SUMIFS('12. Mgt support'!E$114,'12. Mgt support'!F$114,"*CoconutDevt*")+SUMIFS('12. Mgt support'!J$117,'12. Mgt support'!K$117,"*CoconutDevt*")+SUMIFS('12. Mgt support'!D$120,'12. Mgt support'!E$120,"*CoconutDevt*")+SUMIFS('12. Mgt support'!D$135,'12. Mgt support'!E$135,"*CoconutDevt*")</f>
        <v>0</v>
      </c>
      <c r="F12" s="80"/>
    </row>
    <row r="13" spans="1:7" ht="16.5" customHeight="1" x14ac:dyDescent="0.3">
      <c r="A13" s="76"/>
      <c r="B13" s="77">
        <v>6</v>
      </c>
      <c r="C13" s="45" t="s">
        <v>103</v>
      </c>
      <c r="D13" s="548" t="s">
        <v>649</v>
      </c>
      <c r="E13" s="79">
        <f>SUMIFS('1. IYCF'!D$16,'1. IYCF'!E$16,"*DRRM*")+SUMIFS('1. IYCF'!J$24,'1. IYCF'!K$24,"*DRRM*")+SUMIFS('1. IYCF'!H$28,'1. IYCF'!I$28,"*DRRM*")+SUMIFS('1. IYCF'!H$29,'1. IYCF'!I$29,"*DRRM*")+SUMIFS('1. IYCF'!H$30,'1. IYCF'!I$30,"*DRRM*")+SUMIFS('1. IYCF'!D$40,'1. IYCF'!E$40,"*DRRM*")+SUMIFS('1. IYCF'!E$47,'1. IYCF'!F$47,"*DRRM*")+SUMIFS('1. IYCF'!F$51,'1. IYCF'!G$51,"*DRRM*")+SUMIFS('1. IYCF'!D$60,'1. IYCF'!E$60,"*DRRM*")+SUMIFS('2. IMAM'!D$14,'2. IMAM'!E$14,"*DRRM*")+SUMIFS('2. IMAM'!J$22,'2. IMAM'!K$22,"*DRRM*")+SUMIFS('2. IMAM'!E$26,'2. IMAM'!F$26,"*DRRM*")+SUMIFS('2. IMAM'!D$35,'2. IMAM'!E$35,"*DRRM*")+SUMIFS('3.1. Diet Supp for PW'!I$35,'3.1. Diet Supp for PW'!J$35,"*DRRM*")+SUMIFS('3.1. Diet Supp for PW'!D$45,'3.1. Diet Supp for PW'!E$45,"*DRRM*")+SUMIFS('3.2. Diet Supp for 6-23 (2020)'!I$35,'3.2. Diet Supp for 6-23 (2020)'!J$35,"*DRRM*")+SUMIFS('3.2. Diet Supp for 6-23 (2020)'!D$45,'3.2. Diet Supp for 6-23 (2020)'!E$45,"*DRRM*")+SUMIFS('4. Nutri Promotion'!D$10,'4. Nutri Promotion'!E$10,"*DRRM*")+SUMIFS('5. Micronut Supp'!D$10,'5. Micronut Supp'!E$10,"*DRRM*")+SUMIFS('5. Micronut Supp'!D$19,'5. Micronut Supp'!E$19,"*DRRM*")+SUMIFS('5. Micronut Supp'!D$30,'5. Micronut Supp'!E$30,"*DRRM*")+SUMIFS('6. Food Forti'!E$5,'6. Food Forti'!F$5,"*DRRM*")+SUMIFS('6. Food Forti'!I$8,'6. Food Forti'!J$8,"*DRRM*")+SUMIFS('6. Food Forti'!G$18,'6. Food Forti'!H$18,"*DRRM*")+SUMIFS('6. Food Forti'!D$27,'6. Food Forti'!E$27,"*DRRM*")+SUMIFS('7. NiEm'!J$5,'7. NiEm'!K$5,"*DRRM*")+SUMIFS('7. NiEm'!H$9,'7. NiEm'!I$9,"*DRRM*")+SUMIFS('7. NiEm'!F$12,'7. NiEm'!G$12,"*DRRM*")+SUMIFS('7. NiEm'!F$13,'7. NiEm'!G$13,"*DRRM*")+SUMIFS('7. NiEm'!H$19,'7. NiEm'!I$19,"*DRRM*")+SUMIFS('7. NiEm'!F$22,'7. NiEm'!G$22,"*DRRM*")+SUMIFS('7. NiEm'!F$23,'7. NiEm'!G$23,"*DRRM*")+SUMIFS('7. NiEm'!G$29,'7. NiEm'!H$29,"*DRRM*")+SUMIFS('7. NiEm'!E$33,'7. NiEm'!F$33,"*DRRM*")+SUMIFS('7. NiEm'!D$42,'7. NiEm'!E$42,"*DRRM*")+SUMIFS('8. OOMP'!D$10,'8. OOMP'!E$10,"*DRRM*")+SUMIFS('9. Nutrition-sensitive'!D$23,'9. Nutrition-sensitive'!E$23,"*DRRM*")+SUMIFS('9. Nutrition-sensitive'!H$27,'9. Nutrition-sensitive'!I$27,"*DRRM*")+SUMIFS('9. Nutrition-sensitive'!D$36,'9. Nutrition-sensitive'!E$36,"*DRRM*")+SUMIFS('10. LGU Mob'!D$9,'10. LGU Mob'!E$9,"*DRRM*")+SUMIFS('10. LGU Mob'!J$13,'10. LGU Mob'!K$13,"*DRRM*")+SUMIFS('10. LGU Mob'!J$14,'10. LGU Mob'!K$14,"*DRRM*")+SUMIFS('10. LGU Mob'!J$15,'10. LGU Mob'!K$15,"*DRRM*")+SUMIFS('10. LGU Mob'!F$20,'10. LGU Mob'!G$20,"*DRRM*")+SUMIFS('10. LGU Mob'!F$21,'10. LGU Mob'!G$21,"*DRRM*")+SUMIFS('10. LGU Mob'!F$22,'10. LGU Mob'!G$22,"*DRRM*")+SUMIFS('10. LGU Mob'!D$40,'10. LGU Mob'!E$40,"*DRRM*")+SUMIFS('10. LGU Mob'!D$49,'10. LGU Mob'!E$49,"*DRRM*")+SUMIFS('11. Policy development'!D$9,'11. Policy development'!E$9,"*DRRM*")+SUMIFS('11. Policy development'!J$13,'11. Policy development'!K$13,"*DRRM*")+SUMIFS('11. Policy development'!J$14,'11. Policy development'!K$14,"*DRRM*")+SUMIFS('11. Policy development'!J$15,'11. Policy development'!K$15,"*DRRM*")+SUMIFS('11. Policy development'!D$25,'11. Policy development'!E$25,"*DRRM*")+SUMIFS('12. Mgt support'!K$11,'12. Mgt support'!L$11,"*DRRM*")+SUMIFS('12. Mgt support'!D$21,'12. Mgt support'!E$21,"*DRRM*")+SUMIFS('12. Mgt support'!D$35,'12. Mgt support'!E$35,"*DRRM*")+SUMIFS('12. Mgt support'!D$41,'12. Mgt support'!E$41,"*DRRM*")+SUMIFS('12. Mgt support'!D$48,'12. Mgt support'!E$48,"*DRRM*")+SUMIFS('12. Mgt support'!D$57,'12. Mgt support'!E$57,"*DRRM*")+SUMIFS('12. Mgt support'!E$63,'12. Mgt support'!F$63,"*DRRM*")+SUMIFS('12. Mgt support'!J$72,'12. Mgt support'!K$72,"*DRRM*")+SUMIFS('12. Mgt support'!E$76,'12. Mgt support'!F$76,"*DRRM*")+SUMIFS('12. Mgt support'!E$77,'12. Mgt support'!F$77,"*DRRM*")+SUMIFS('12. Mgt support'!E$78,'12. Mgt support'!F$78,"*DRRM*")+SUMIFS('12. Mgt support'!D$96,'12. Mgt support'!E$96,"*DRRM*")+SUMIFS('12. Mgt support'!F$109,'12. Mgt support'!G$109,"*DRRM*")+SUMIFS('12. Mgt support'!E$114,'12. Mgt support'!F$114,"*DRRM*")+SUMIFS('12. Mgt support'!J$117,'12. Mgt support'!K$117,"*DRRM*")+SUMIFS('12. Mgt support'!D$120,'12. Mgt support'!E$120,"*DRRM*")+SUMIFS('12. Mgt support'!D$135,'12. Mgt support'!E$135,"*DRRM*")</f>
        <v>0</v>
      </c>
      <c r="F13" s="80"/>
    </row>
    <row r="14" spans="1:7" ht="16.5" customHeight="1" x14ac:dyDescent="0.3">
      <c r="A14" s="76"/>
      <c r="B14" s="77">
        <v>7</v>
      </c>
      <c r="C14" s="45" t="s">
        <v>104</v>
      </c>
      <c r="D14" s="548" t="s">
        <v>625</v>
      </c>
      <c r="E14" s="79">
        <f>SUMIFS('1. IYCF'!D$16,'1. IYCF'!E$16,"*FoodSec*")+SUMIFS('1. IYCF'!J$24,'1. IYCF'!K$24,"*FoodSec*")+SUMIFS('1. IYCF'!H$28,'1. IYCF'!I$28,"*FoodSec*")+SUMIFS('1. IYCF'!H$29,'1. IYCF'!I$29,"*FoodSec*")+SUMIFS('1. IYCF'!H$30,'1. IYCF'!I$30,"*FoodSec*")+SUMIFS('1. IYCF'!D$40,'1. IYCF'!E$40,"*FoodSec*")+SUMIFS('1. IYCF'!E$47,'1. IYCF'!F$47,"*FoodSec*")+SUMIFS('1. IYCF'!F$51,'1. IYCF'!G$51,"*FoodSec*")+SUMIFS('1. IYCF'!D$60,'1. IYCF'!E$60,"*FoodSec*")+SUMIFS('2. IMAM'!D$14,'2. IMAM'!E$14,"*FoodSec*")+SUMIFS('2. IMAM'!J$22,'2. IMAM'!K$22,"*FoodSec*")+SUMIFS('2. IMAM'!E$26,'2. IMAM'!F$26,"*FoodSec*")+SUMIFS('2. IMAM'!D$35,'2. IMAM'!E$35,"*FoodSec*")+SUMIFS('3.1. Diet Supp for PW'!I$35,'3.1. Diet Supp for PW'!J$35,"*FoodSec*")+SUMIFS('3.1. Diet Supp for PW'!D$45,'3.1. Diet Supp for PW'!E$45,"*FoodSec*")+SUMIFS('3.2. Diet Supp for 6-23 (2020)'!I$35,'3.2. Diet Supp for 6-23 (2020)'!J$35,"*FoodSec*")+SUMIFS('3.2. Diet Supp for 6-23 (2020)'!D$45,'3.2. Diet Supp for 6-23 (2020)'!E$45,"*FoodSec*")+SUMIFS('4. Nutri Promotion'!D$10,'4. Nutri Promotion'!E$10,"*FoodSec*")+SUMIFS('5. Micronut Supp'!D$10,'5. Micronut Supp'!E$10,"*FoodSec*")+SUMIFS('5. Micronut Supp'!D$19,'5. Micronut Supp'!E$19,"*FoodSec*")+SUMIFS('5. Micronut Supp'!D$30,'5. Micronut Supp'!E$30,"*FoodSec*")+SUMIFS('6. Food Forti'!E$5,'6. Food Forti'!F$5,"*FoodSec*")+SUMIFS('6. Food Forti'!I$8,'6. Food Forti'!J$8,"*FoodSec*")+SUMIFS('6. Food Forti'!G$18,'6. Food Forti'!H$18,"*FoodSec*")+SUMIFS('6. Food Forti'!D$27,'6. Food Forti'!E$27,"*FoodSec*")+SUMIFS('7. NiEm'!J$5,'7. NiEm'!K$5,"*FoodSec*")+SUMIFS('7. NiEm'!H$9,'7. NiEm'!I$9,"*FoodSec*")+SUMIFS('7. NiEm'!F$12,'7. NiEm'!G$12,"*FoodSec*")+SUMIFS('7. NiEm'!F$13,'7. NiEm'!G$13,"*FoodSec*")+SUMIFS('7. NiEm'!H$19,'7. NiEm'!I$19,"*FoodSec*")+SUMIFS('7. NiEm'!F$22,'7. NiEm'!G$22,"*FoodSec*")+SUMIFS('7. NiEm'!F$23,'7. NiEm'!G$23,"*FoodSec*")+SUMIFS('7. NiEm'!G$29,'7. NiEm'!H$29,"*FoodSec*")+SUMIFS('7. NiEm'!E$33,'7. NiEm'!F$33,"*FoodSec*")+SUMIFS('7. NiEm'!D$42,'7. NiEm'!E$42,"*FoodSec*")+SUMIFS('8. OOMP'!D$10,'8. OOMP'!E$10,"*FoodSec*")+SUMIFS('9. Nutrition-sensitive'!D$23,'9. Nutrition-sensitive'!E$23,"*FoodSec*")+SUMIFS('9. Nutrition-sensitive'!H$27,'9. Nutrition-sensitive'!I$27,"*FoodSec*")+SUMIFS('9. Nutrition-sensitive'!D$36,'9. Nutrition-sensitive'!E$36,"*FoodSec*")+SUMIFS('10. LGU Mob'!D$9,'10. LGU Mob'!E$9,"*FoodSec*")+SUMIFS('10. LGU Mob'!J$13,'10. LGU Mob'!K$13,"*FoodSec*")+SUMIFS('10. LGU Mob'!J$14,'10. LGU Mob'!K$14,"*FoodSec*")+SUMIFS('10. LGU Mob'!J$15,'10. LGU Mob'!K$15,"*FoodSec*")+SUMIFS('10. LGU Mob'!F$20,'10. LGU Mob'!G$20,"*FoodSec*")+SUMIFS('10. LGU Mob'!F$21,'10. LGU Mob'!G$21,"*FoodSec*")+SUMIFS('10. LGU Mob'!F$22,'10. LGU Mob'!G$22,"*FoodSec*")+SUMIFS('10. LGU Mob'!D$40,'10. LGU Mob'!E$40,"*FoodSec*")+SUMIFS('10. LGU Mob'!D$49,'10. LGU Mob'!E$49,"*FoodSec*")+SUMIFS('11. Policy development'!D$9,'11. Policy development'!E$9,"*FoodSec*")+SUMIFS('11. Policy development'!J$13,'11. Policy development'!K$13,"*FoodSec*")+SUMIFS('11. Policy development'!J$14,'11. Policy development'!K$14,"*FoodSec*")+SUMIFS('11. Policy development'!J$15,'11. Policy development'!K$15,"*FoodSec*")+SUMIFS('11. Policy development'!D$25,'11. Policy development'!E$25,"*FoodSec*")+SUMIFS('12. Mgt support'!K$11,'12. Mgt support'!L$11,"*FoodSec*")+SUMIFS('12. Mgt support'!D$21,'12. Mgt support'!E$21,"*FoodSec*")+SUMIFS('12. Mgt support'!D$35,'12. Mgt support'!E$35,"*FoodSec*")+SUMIFS('12. Mgt support'!D$41,'12. Mgt support'!E$41,"*FoodSec*")+SUMIFS('12. Mgt support'!D$48,'12. Mgt support'!E$48,"*FoodSec*")+SUMIFS('12. Mgt support'!D$57,'12. Mgt support'!E$57,"*FoodSec*")+SUMIFS('12. Mgt support'!E$63,'12. Mgt support'!F$63,"*FoodSec*")+SUMIFS('12. Mgt support'!J$72,'12. Mgt support'!K$72,"*FoodSec*")+SUMIFS('12. Mgt support'!E$76,'12. Mgt support'!F$76,"*FoodSec*")+SUMIFS('12. Mgt support'!E$77,'12. Mgt support'!F$77,"*FoodSec*")+SUMIFS('12. Mgt support'!E$78,'12. Mgt support'!F$78,"*FoodSec*")+SUMIFS('12. Mgt support'!D$96,'12. Mgt support'!E$96,"*FoodSec*")+SUMIFS('12. Mgt support'!F$109,'12. Mgt support'!G$109,"*FoodSec*")+SUMIFS('12. Mgt support'!E$114,'12. Mgt support'!F$114,"*FoodSec*")+SUMIFS('12. Mgt support'!J$117,'12. Mgt support'!K$117,"*FoodSec*")+SUMIFS('12. Mgt support'!D$120,'12. Mgt support'!E$120,"*FoodSec*")+SUMIFS('12. Mgt support'!D$135,'12. Mgt support'!E$135,"*FoodSec*")</f>
        <v>0</v>
      </c>
      <c r="F14" s="80"/>
    </row>
    <row r="15" spans="1:7" ht="16.5" customHeight="1" x14ac:dyDescent="0.3">
      <c r="A15" s="76"/>
      <c r="B15" s="77">
        <v>8</v>
      </c>
      <c r="C15" s="45" t="s">
        <v>105</v>
      </c>
      <c r="D15" s="548" t="s">
        <v>626</v>
      </c>
      <c r="E15" s="79">
        <f>SUMIFS('1. IYCF'!D$16,'1. IYCF'!E$16,"*ForestMgmt*")+SUMIFS('1. IYCF'!J$24,'1. IYCF'!K$24,"*ForestMgmt*")+SUMIFS('1. IYCF'!H$28,'1. IYCF'!I$28,"*ForestMgmt*")+SUMIFS('1. IYCF'!H$29,'1. IYCF'!I$29,"*ForestMgmt*")+SUMIFS('1. IYCF'!H$30,'1. IYCF'!I$30,"*ForestMgmt*")+SUMIFS('1. IYCF'!D$40,'1. IYCF'!E$40,"*ForestMgmt*")+SUMIFS('1. IYCF'!E$47,'1. IYCF'!F$47,"*ForestMgmt*")+SUMIFS('1. IYCF'!F$51,'1. IYCF'!G$51,"*ForestMgmt*")+SUMIFS('1. IYCF'!D$60,'1. IYCF'!E$60,"*ForestMgmt*")+SUMIFS('2. IMAM'!D$14,'2. IMAM'!E$14,"*ForestMgmt*")+SUMIFS('2. IMAM'!J$22,'2. IMAM'!K$22,"*ForestMgmt*")+SUMIFS('2. IMAM'!E$26,'2. IMAM'!F$26,"*ForestMgmt*")+SUMIFS('2. IMAM'!D$35,'2. IMAM'!E$35,"*ForestMgmt*")+SUMIFS('3.1. Diet Supp for PW'!I$35,'3.1. Diet Supp for PW'!J$35,"*ForestMgmt*")+SUMIFS('3.1. Diet Supp for PW'!D$45,'3.1. Diet Supp for PW'!E$45,"*ForestMgmt*")+SUMIFS('3.2. Diet Supp for 6-23 (2020)'!I$35,'3.2. Diet Supp for 6-23 (2020)'!J$35,"*ForestMgmt*")+SUMIFS('3.2. Diet Supp for 6-23 (2020)'!D$45,'3.2. Diet Supp for 6-23 (2020)'!E$45,"*ForestMgmt*")+SUMIFS('4. Nutri Promotion'!D$10,'4. Nutri Promotion'!E$10,"*ForestMgmt*")+SUMIFS('5. Micronut Supp'!D$10,'5. Micronut Supp'!E$10,"*ForestMgmt*")+SUMIFS('5. Micronut Supp'!D$19,'5. Micronut Supp'!E$19,"*ForestMgmt*")+SUMIFS('5. Micronut Supp'!D$30,'5. Micronut Supp'!E$30,"*ForestMgmt*")+SUMIFS('6. Food Forti'!E$5,'6. Food Forti'!F$5,"*ForestMgmt*")+SUMIFS('6. Food Forti'!I$8,'6. Food Forti'!J$8,"*ForestMgmt*")+SUMIFS('6. Food Forti'!G$18,'6. Food Forti'!H$18,"*ForestMgmt*")+SUMIFS('6. Food Forti'!D$27,'6. Food Forti'!E$27,"*ForestMgmt*")+SUMIFS('7. NiEm'!J$5,'7. NiEm'!K$5,"*ForestMgmt*")+SUMIFS('7. NiEm'!H$9,'7. NiEm'!I$9,"*ForestMgmt*")+SUMIFS('7. NiEm'!F$12,'7. NiEm'!G$12,"*ForestMgmt*")+SUMIFS('7. NiEm'!F$13,'7. NiEm'!G$13,"*ForestMgmt*")+SUMIFS('7. NiEm'!H$19,'7. NiEm'!I$19,"*ForestMgmt*")+SUMIFS('7. NiEm'!F$22,'7. NiEm'!G$22,"*ForestMgmt*")+SUMIFS('7. NiEm'!F$23,'7. NiEm'!G$23,"*ForestMgmt*")+SUMIFS('7. NiEm'!G$29,'7. NiEm'!H$29,"*ForestMgmt*")+SUMIFS('7. NiEm'!E$33,'7. NiEm'!F$33,"*ForestMgmt*")+SUMIFS('7. NiEm'!D$42,'7. NiEm'!E$42,"*ForestMgmt*")+SUMIFS('8. OOMP'!D$10,'8. OOMP'!E$10,"*ForestMgmt*")+SUMIFS('9. Nutrition-sensitive'!D$23,'9. Nutrition-sensitive'!E$23,"*ForestMgmt*")+SUMIFS('9. Nutrition-sensitive'!H$27,'9. Nutrition-sensitive'!I$27,"*ForestMgmt*")+SUMIFS('9. Nutrition-sensitive'!D$36,'9. Nutrition-sensitive'!E$36,"*ForestMgmt*")+SUMIFS('10. LGU Mob'!D$9,'10. LGU Mob'!E$9,"*ForestMgmt*")+SUMIFS('10. LGU Mob'!J$13,'10. LGU Mob'!K$13,"*ForestMgmt*")+SUMIFS('10. LGU Mob'!J$14,'10. LGU Mob'!K$14,"*ForestMgmt*")+SUMIFS('10. LGU Mob'!J$15,'10. LGU Mob'!K$15,"*ForestMgmt*")+SUMIFS('10. LGU Mob'!F$20,'10. LGU Mob'!G$20,"*ForestMgmt*")+SUMIFS('10. LGU Mob'!F$21,'10. LGU Mob'!G$21,"*ForestMgmt*")+SUMIFS('10. LGU Mob'!F$22,'10. LGU Mob'!G$22,"*ForestMgmt*")+SUMIFS('10. LGU Mob'!D$40,'10. LGU Mob'!E$40,"*ForestMgmt*")+SUMIFS('10. LGU Mob'!D$49,'10. LGU Mob'!E$49,"*ForestMgmt*")+SUMIFS('11. Policy development'!D$9,'11. Policy development'!E$9,"*ForestMgmt*")+SUMIFS('11. Policy development'!J$13,'11. Policy development'!K$13,"*ForestMgmt*")+SUMIFS('11. Policy development'!J$14,'11. Policy development'!K$14,"*ForestMgmt*")+SUMIFS('11. Policy development'!J$15,'11. Policy development'!K$15,"*ForestMgmt*")+SUMIFS('11. Policy development'!D$25,'11. Policy development'!E$25,"*ForestMgmt*")+SUMIFS('12. Mgt support'!K$11,'12. Mgt support'!L$11,"*ForestMgmt*")+SUMIFS('12. Mgt support'!D$21,'12. Mgt support'!E$21,"*ForestMgmt*")+SUMIFS('12. Mgt support'!D$35,'12. Mgt support'!E$35,"*ForestMgmt*")+SUMIFS('12. Mgt support'!D$41,'12. Mgt support'!E$41,"*ForestMgmt*")+SUMIFS('12. Mgt support'!D$48,'12. Mgt support'!E$48,"*ForestMgmt*")+SUMIFS('12. Mgt support'!D$57,'12. Mgt support'!E$57,"*ForestMgmt*")+SUMIFS('12. Mgt support'!E$63,'12. Mgt support'!F$63,"*ForestMgmt*")+SUMIFS('12. Mgt support'!J$72,'12. Mgt support'!K$72,"*ForestMgmt*")+SUMIFS('12. Mgt support'!E$76,'12. Mgt support'!F$76,"*ForestMgmt*")+SUMIFS('12. Mgt support'!E$77,'12. Mgt support'!F$77,"*ForestMgmt*")+SUMIFS('12. Mgt support'!E$78,'12. Mgt support'!F$78,"*ForestMgmt*")+SUMIFS('12. Mgt support'!D$96,'12. Mgt support'!E$96,"*ForestMgmt*")+SUMIFS('12. Mgt support'!F$109,'12. Mgt support'!G$109,"*ForestMgmt*")+SUMIFS('12. Mgt support'!E$114,'12. Mgt support'!F$114,"*ForestMgmt*")+SUMIFS('12. Mgt support'!J$117,'12. Mgt support'!K$117,"*ForestMgmt*")+SUMIFS('12. Mgt support'!D$120,'12. Mgt support'!E$120,"*ForestMgmt*")+SUMIFS('12. Mgt support'!D$135,'12. Mgt support'!E$135,"*ForestMgmt*")</f>
        <v>0</v>
      </c>
      <c r="F15" s="80"/>
    </row>
    <row r="16" spans="1:7" ht="16.5" customHeight="1" x14ac:dyDescent="0.3">
      <c r="A16" s="76"/>
      <c r="B16" s="77">
        <v>9</v>
      </c>
      <c r="C16" s="45" t="s">
        <v>106</v>
      </c>
      <c r="D16" s="548" t="s">
        <v>627</v>
      </c>
      <c r="E16" s="79">
        <f>SUMIFS('1. IYCF'!D$16,'1. IYCF'!E$16,"*GAD*")+SUMIFS('1. IYCF'!J$24,'1. IYCF'!K$24,"*GAD*")+SUMIFS('1. IYCF'!H$28,'1. IYCF'!I$28,"*GAD*")+SUMIFS('1. IYCF'!H$29,'1. IYCF'!I$29,"*GAD*")+SUMIFS('1. IYCF'!H$30,'1. IYCF'!I$30,"*GAD*")+SUMIFS('1. IYCF'!D$40,'1. IYCF'!E$40,"*GAD*")+SUMIFS('1. IYCF'!E$47,'1. IYCF'!F$47,"*GAD*")+SUMIFS('1. IYCF'!F$51,'1. IYCF'!G$51,"*GAD*")+SUMIFS('1. IYCF'!D$60,'1. IYCF'!E$60,"*GAD*")+SUMIFS('2. IMAM'!D$14,'2. IMAM'!E$14,"*GAD*")+SUMIFS('2. IMAM'!J$22,'2. IMAM'!K$22,"*GAD*")+SUMIFS('2. IMAM'!E$26,'2. IMAM'!F$26,"*GAD*")+SUMIFS('2. IMAM'!D$35,'2. IMAM'!E$35,"*GAD*")+SUMIFS('3.1. Diet Supp for PW'!I$35,'3.1. Diet Supp for PW'!J$35,"*GAD*")+SUMIFS('3.1. Diet Supp for PW'!D$45,'3.1. Diet Supp for PW'!E$45,"*GAD*")+SUMIFS('3.2. Diet Supp for 6-23 (2020)'!I$35,'3.2. Diet Supp for 6-23 (2020)'!J$35,"*GAD*")+SUMIFS('3.2. Diet Supp for 6-23 (2020)'!D$45,'3.2. Diet Supp for 6-23 (2020)'!E$45,"*GAD*")+SUMIFS('4. Nutri Promotion'!D$10,'4. Nutri Promotion'!E$10,"*GAD*")+SUMIFS('5. Micronut Supp'!D$10,'5. Micronut Supp'!E$10,"*GAD*")+SUMIFS('5. Micronut Supp'!D$19,'5. Micronut Supp'!E$19,"*GAD*")+SUMIFS('5. Micronut Supp'!D$30,'5. Micronut Supp'!E$30,"*GAD*")+SUMIFS('6. Food Forti'!E$5,'6. Food Forti'!F$5,"*GAD*")+SUMIFS('6. Food Forti'!I$8,'6. Food Forti'!J$8,"*GAD*")+SUMIFS('6. Food Forti'!G$18,'6. Food Forti'!H$18,"*GAD*")+SUMIFS('6. Food Forti'!D$27,'6. Food Forti'!E$27,"*GAD*")+SUMIFS('7. NiEm'!J$5,'7. NiEm'!K$5,"*GAD*")+SUMIFS('7. NiEm'!H$9,'7. NiEm'!I$9,"*GAD*")+SUMIFS('7. NiEm'!F$12,'7. NiEm'!G$12,"*GAD*")+SUMIFS('7. NiEm'!F$13,'7. NiEm'!G$13,"*GAD*")+SUMIFS('7. NiEm'!H$19,'7. NiEm'!I$19,"*GAD*")+SUMIFS('7. NiEm'!F$22,'7. NiEm'!G$22,"*GAD*")+SUMIFS('7. NiEm'!F$23,'7. NiEm'!G$23,"*GAD*")+SUMIFS('7. NiEm'!G$29,'7. NiEm'!H$29,"*GAD*")+SUMIFS('7. NiEm'!E$33,'7. NiEm'!F$33,"*GAD*")+SUMIFS('7. NiEm'!D$42,'7. NiEm'!E$42,"*GAD*")+SUMIFS('8. OOMP'!D$10,'8. OOMP'!E$10,"*GAD*")+SUMIFS('9. Nutrition-sensitive'!D$23,'9. Nutrition-sensitive'!E$23,"*GAD*")+SUMIFS('9. Nutrition-sensitive'!H$27,'9. Nutrition-sensitive'!I$27,"*GAD*")+SUMIFS('9. Nutrition-sensitive'!D$36,'9. Nutrition-sensitive'!E$36,"*GAD*")+SUMIFS('10. LGU Mob'!D$9,'10. LGU Mob'!E$9,"*GAD*")+SUMIFS('10. LGU Mob'!J$13,'10. LGU Mob'!K$13,"*GAD*")+SUMIFS('10. LGU Mob'!J$14,'10. LGU Mob'!K$14,"*GAD*")+SUMIFS('10. LGU Mob'!J$15,'10. LGU Mob'!K$15,"*GAD*")+SUMIFS('10. LGU Mob'!F$20,'10. LGU Mob'!G$20,"*GAD*")+SUMIFS('10. LGU Mob'!F$21,'10. LGU Mob'!G$21,"*GAD*")+SUMIFS('10. LGU Mob'!F$22,'10. LGU Mob'!G$22,"*GAD*")+SUMIFS('10. LGU Mob'!D$40,'10. LGU Mob'!E$40,"*GAD*")+SUMIFS('10. LGU Mob'!D$49,'10. LGU Mob'!E$49,"*GAD*")+SUMIFS('11. Policy development'!D$9,'11. Policy development'!E$9,"*GAD*")+SUMIFS('11. Policy development'!J$13,'11. Policy development'!K$13,"*GAD*")+SUMIFS('11. Policy development'!J$14,'11. Policy development'!K$14,"*GAD*")+SUMIFS('11. Policy development'!J$15,'11. Policy development'!K$15,"*GAD*")+SUMIFS('11. Policy development'!D$25,'11. Policy development'!E$25,"*GAD*")+SUMIFS('12. Mgt support'!K$11,'12. Mgt support'!L$11,"*GAD*")+SUMIFS('12. Mgt support'!D$21,'12. Mgt support'!E$21,"*GAD*")+SUMIFS('12. Mgt support'!D$35,'12. Mgt support'!E$35,"*GAD*")+SUMIFS('12. Mgt support'!D$41,'12. Mgt support'!E$41,"*GAD*")+SUMIFS('12. Mgt support'!D$48,'12. Mgt support'!E$48,"*GAD*")+SUMIFS('12. Mgt support'!D$57,'12. Mgt support'!E$57,"*GAD*")+SUMIFS('12. Mgt support'!E$63,'12. Mgt support'!F$63,"*GAD*")+SUMIFS('12. Mgt support'!J$72,'12. Mgt support'!K$72,"*GAD*")+SUMIFS('12. Mgt support'!E$76,'12. Mgt support'!F$76,"*GAD*")+SUMIFS('12. Mgt support'!E$77,'12. Mgt support'!F$77,"*GAD*")+SUMIFS('12. Mgt support'!E$78,'12. Mgt support'!F$78,"*GAD*")+SUMIFS('12. Mgt support'!D$96,'12. Mgt support'!E$96,"*GAD*")+SUMIFS('12. Mgt support'!F$109,'12. Mgt support'!G$109,"*GAD*")+SUMIFS('12. Mgt support'!E$114,'12. Mgt support'!F$114,"*GAD*")+SUMIFS('12. Mgt support'!J$117,'12. Mgt support'!K$117,"*GAD*")+SUMIFS('12. Mgt support'!D$120,'12. Mgt support'!E$120,"*GAD*")+SUMIFS('12. Mgt support'!D$135,'12. Mgt support'!E$135,"*GAD*")</f>
        <v>0</v>
      </c>
      <c r="F16" s="80"/>
    </row>
    <row r="17" spans="1:7" ht="16.5" customHeight="1" x14ac:dyDescent="0.3">
      <c r="A17" s="76"/>
      <c r="B17" s="77">
        <v>10</v>
      </c>
      <c r="C17" s="45" t="s">
        <v>107</v>
      </c>
      <c r="D17" s="548" t="s">
        <v>628</v>
      </c>
      <c r="E17" s="79">
        <f>SUMIFS('1. IYCF'!D$16,'1. IYCF'!E$16,"*PublicSafety*")+SUMIFS('1. IYCF'!J$24,'1. IYCF'!K$24,"*PublicSafety*")+SUMIFS('1. IYCF'!H$28,'1. IYCF'!I$28,"*PublicSafety*")+SUMIFS('1. IYCF'!H$29,'1. IYCF'!I$29,"*PublicSafety*")+SUMIFS('1. IYCF'!H$30,'1. IYCF'!I$30,"*PublicSafety*")+SUMIFS('1. IYCF'!D$40,'1. IYCF'!E$40,"*PublicSafety*")+SUMIFS('1. IYCF'!E$47,'1. IYCF'!F$47,"*PublicSafety*")+SUMIFS('1. IYCF'!F$51,'1. IYCF'!G$51,"*PublicSafety*")+SUMIFS('1. IYCF'!D$60,'1. IYCF'!E$60,"*PublicSafety*")+SUMIFS('2. IMAM'!D$14,'2. IMAM'!E$14,"*PublicSafety*")+SUMIFS('2. IMAM'!J$22,'2. IMAM'!K$22,"*PublicSafety*")+SUMIFS('2. IMAM'!E$26,'2. IMAM'!F$26,"*PublicSafety*")+SUMIFS('2. IMAM'!D$35,'2. IMAM'!E$35,"*PublicSafety*")+SUMIFS('3.1. Diet Supp for PW'!I$35,'3.1. Diet Supp for PW'!J$35,"*PublicSafety*")+SUMIFS('3.1. Diet Supp for PW'!D$45,'3.1. Diet Supp for PW'!E$45,"*PublicSafety*")+SUMIFS('3.2. Diet Supp for 6-23 (2020)'!I$35,'3.2. Diet Supp for 6-23 (2020)'!J$35,"*PublicSafety*")+SUMIFS('3.2. Diet Supp for 6-23 (2020)'!D$45,'3.2. Diet Supp for 6-23 (2020)'!E$45,"*PublicSafety*")+SUMIFS('4. Nutri Promotion'!D$10,'4. Nutri Promotion'!E$10,"*PublicSafety*")+SUMIFS('5. Micronut Supp'!D$10,'5. Micronut Supp'!E$10,"*PublicSafety*")+SUMIFS('5. Micronut Supp'!D$19,'5. Micronut Supp'!E$19,"*PublicSafety*")+SUMIFS('5. Micronut Supp'!D$30,'5. Micronut Supp'!E$30,"*PublicSafety*")+SUMIFS('6. Food Forti'!E$5,'6. Food Forti'!F$5,"*PublicSafety*")+SUMIFS('6. Food Forti'!I$8,'6. Food Forti'!J$8,"*PublicSafety*")+SUMIFS('6. Food Forti'!G$18,'6. Food Forti'!H$18,"*PublicSafety*")+SUMIFS('6. Food Forti'!D$27,'6. Food Forti'!E$27,"*PublicSafety*")+SUMIFS('7. NiEm'!J$5,'7. NiEm'!K$5,"*PublicSafety*")+SUMIFS('7. NiEm'!H$9,'7. NiEm'!I$9,"*PublicSafety*")+SUMIFS('7. NiEm'!F$12,'7. NiEm'!G$12,"*PublicSafety*")+SUMIFS('7. NiEm'!F$13,'7. NiEm'!G$13,"*PublicSafety*")+SUMIFS('7. NiEm'!H$19,'7. NiEm'!I$19,"*PublicSafety*")+SUMIFS('7. NiEm'!F$22,'7. NiEm'!G$22,"*PublicSafety*")+SUMIFS('7. NiEm'!F$23,'7. NiEm'!G$23,"*PublicSafety*")+SUMIFS('7. NiEm'!G$29,'7. NiEm'!H$29,"*PublicSafety*")+SUMIFS('7. NiEm'!E$33,'7. NiEm'!F$33,"*PublicSafety*")+SUMIFS('7. NiEm'!D$42,'7. NiEm'!E$42,"*PublicSafety*")+SUMIFS('8. OOMP'!D$10,'8. OOMP'!E$10,"*PublicSafety*")+SUMIFS('9. Nutrition-sensitive'!D$23,'9. Nutrition-sensitive'!E$23,"*PublicSafety*")+SUMIFS('9. Nutrition-sensitive'!H$27,'9. Nutrition-sensitive'!I$27,"*PublicSafety*")+SUMIFS('9. Nutrition-sensitive'!D$36,'9. Nutrition-sensitive'!E$36,"*PublicSafety*")+SUMIFS('10. LGU Mob'!D$9,'10. LGU Mob'!E$9,"*PublicSafety*")+SUMIFS('10. LGU Mob'!J$13,'10. LGU Mob'!K$13,"*PublicSafety*")+SUMIFS('10. LGU Mob'!J$14,'10. LGU Mob'!K$14,"*PublicSafety*")+SUMIFS('10. LGU Mob'!J$15,'10. LGU Mob'!K$15,"*PublicSafety*")+SUMIFS('10. LGU Mob'!F$20,'10. LGU Mob'!G$20,"*PublicSafety*")+SUMIFS('10. LGU Mob'!F$21,'10. LGU Mob'!G$21,"*PublicSafety*")+SUMIFS('10. LGU Mob'!F$22,'10. LGU Mob'!G$22,"*PublicSafety*")+SUMIFS('10. LGU Mob'!D$40,'10. LGU Mob'!E$40,"*PublicSafety*")+SUMIFS('10. LGU Mob'!D$49,'10. LGU Mob'!E$49,"*PublicSafety*")+SUMIFS('11. Policy development'!D$9,'11. Policy development'!E$9,"*PublicSafety*")+SUMIFS('11. Policy development'!J$13,'11. Policy development'!K$13,"*PublicSafety*")+SUMIFS('11. Policy development'!J$14,'11. Policy development'!K$14,"*PublicSafety*")+SUMIFS('11. Policy development'!J$15,'11. Policy development'!K$15,"*PublicSafety*")+SUMIFS('11. Policy development'!D$25,'11. Policy development'!E$25,"*PublicSafety*")+SUMIFS('12. Mgt support'!K$11,'12. Mgt support'!L$11,"*PublicSafety*")+SUMIFS('12. Mgt support'!D$21,'12. Mgt support'!E$21,"*PublicSafety*")+SUMIFS('12. Mgt support'!D$35,'12. Mgt support'!E$35,"*PublicSafety*")+SUMIFS('12. Mgt support'!D$41,'12. Mgt support'!E$41,"*PublicSafety*")+SUMIFS('12. Mgt support'!D$48,'12. Mgt support'!E$48,"*PublicSafety*")+SUMIFS('12. Mgt support'!D$57,'12. Mgt support'!E$57,"*PublicSafety*")+SUMIFS('12. Mgt support'!E$63,'12. Mgt support'!F$63,"*PublicSafety*")+SUMIFS('12. Mgt support'!J$72,'12. Mgt support'!K$72,"*PublicSafety*")+SUMIFS('12. Mgt support'!E$76,'12. Mgt support'!F$76,"*PublicSafety*")+SUMIFS('12. Mgt support'!E$77,'12. Mgt support'!F$77,"*PublicSafety*")+SUMIFS('12. Mgt support'!E$78,'12. Mgt support'!F$78,"*PublicSafety*")+SUMIFS('12. Mgt support'!D$96,'12. Mgt support'!E$96,"*PublicSafety*")+SUMIFS('12. Mgt support'!F$109,'12. Mgt support'!G$109,"*PublicSafety*")+SUMIFS('12. Mgt support'!E$114,'12. Mgt support'!F$114,"*PublicSafety*")+SUMIFS('12. Mgt support'!J$117,'12. Mgt support'!K$117,"*PublicSafety*")+SUMIFS('12. Mgt support'!D$120,'12. Mgt support'!E$120,"*PublicSafety*")+SUMIFS('12. Mgt support'!D$135,'12. Mgt support'!E$135,"*PublicSafety*")</f>
        <v>0</v>
      </c>
      <c r="F17" s="80"/>
    </row>
    <row r="18" spans="1:7" ht="16.5" customHeight="1" x14ac:dyDescent="0.3">
      <c r="A18" s="76"/>
      <c r="B18" s="77">
        <v>11</v>
      </c>
      <c r="C18" s="45" t="s">
        <v>108</v>
      </c>
      <c r="D18" s="548" t="s">
        <v>629</v>
      </c>
      <c r="E18" s="79">
        <f>SUMIFS('1. IYCF'!D$16,'1. IYCF'!E$16,"*EntrepDevt*")+SUMIFS('1. IYCF'!J$24,'1. IYCF'!K$24,"*EntrepDevt*")+SUMIFS('1. IYCF'!H$28,'1. IYCF'!I$28,"*EntrepDevt*")+SUMIFS('1. IYCF'!H$29,'1. IYCF'!I$29,"*EntrepDevt*")+SUMIFS('1. IYCF'!H$30,'1. IYCF'!I$30,"*EntrepDevt*")+SUMIFS('1. IYCF'!D$40,'1. IYCF'!E$40,"*EntrepDevt*")+SUMIFS('1. IYCF'!E$47,'1. IYCF'!F$47,"*EntrepDevt*")+SUMIFS('1. IYCF'!F$51,'1. IYCF'!G$51,"*EntrepDevt*")+SUMIFS('1. IYCF'!D$60,'1. IYCF'!E$60,"*EntrepDevt*")+SUMIFS('2. IMAM'!D$14,'2. IMAM'!E$14,"*EntrepDevt*")+SUMIFS('2. IMAM'!J$22,'2. IMAM'!K$22,"*EntrepDevt*")+SUMIFS('2. IMAM'!E$26,'2. IMAM'!F$26,"*EntrepDevt*")+SUMIFS('2. IMAM'!D$35,'2. IMAM'!E$35,"*EntrepDevt*")+SUMIFS('3.1. Diet Supp for PW'!I$35,'3.1. Diet Supp for PW'!J$35,"*EntrepDevt*")+SUMIFS('3.1. Diet Supp for PW'!D$45,'3.1. Diet Supp for PW'!E$45,"*EntrepDevt*")+SUMIFS('3.2. Diet Supp for 6-23 (2020)'!I$35,'3.2. Diet Supp for 6-23 (2020)'!J$35,"*EntrepDevt*")+SUMIFS('3.2. Diet Supp for 6-23 (2020)'!D$45,'3.2. Diet Supp for 6-23 (2020)'!E$45,"*EntrepDevt*")+SUMIFS('4. Nutri Promotion'!D$10,'4. Nutri Promotion'!E$10,"*EntrepDevt*")+SUMIFS('5. Micronut Supp'!D$10,'5. Micronut Supp'!E$10,"*EntrepDevt*")+SUMIFS('5. Micronut Supp'!D$19,'5. Micronut Supp'!E$19,"*EntrepDevt*")+SUMIFS('5. Micronut Supp'!D$30,'5. Micronut Supp'!E$30,"*EntrepDevt*")+SUMIFS('6. Food Forti'!E$5,'6. Food Forti'!F$5,"*EntrepDevt*")+SUMIFS('6. Food Forti'!I$8,'6. Food Forti'!J$8,"*EntrepDevt*")+SUMIFS('6. Food Forti'!G$18,'6. Food Forti'!H$18,"*EntrepDevt*")+SUMIFS('6. Food Forti'!D$27,'6. Food Forti'!E$27,"*EntrepDevt*")+SUMIFS('7. NiEm'!J$5,'7. NiEm'!K$5,"*EntrepDevt*")+SUMIFS('7. NiEm'!H$9,'7. NiEm'!I$9,"*EntrepDevt*")+SUMIFS('7. NiEm'!F$12,'7. NiEm'!G$12,"*EntrepDevt*")+SUMIFS('7. NiEm'!F$13,'7. NiEm'!G$13,"*EntrepDevt*")+SUMIFS('7. NiEm'!H$19,'7. NiEm'!I$19,"*EntrepDevt*")+SUMIFS('7. NiEm'!F$22,'7. NiEm'!G$22,"*EntrepDevt*")+SUMIFS('7. NiEm'!F$23,'7. NiEm'!G$23,"*EntrepDevt*")+SUMIFS('7. NiEm'!G$29,'7. NiEm'!H$29,"*EntrepDevt*")+SUMIFS('7. NiEm'!E$33,'7. NiEm'!F$33,"*EntrepDevt*")+SUMIFS('7. NiEm'!D$42,'7. NiEm'!E$42,"*EntrepDevt*")+SUMIFS('8. OOMP'!D$10,'8. OOMP'!E$10,"*EntrepDevt*")+SUMIFS('9. Nutrition-sensitive'!D$23,'9. Nutrition-sensitive'!E$23,"*EntrepDevt*")+SUMIFS('9. Nutrition-sensitive'!H$27,'9. Nutrition-sensitive'!I$27,"*EntrepDevt*")+SUMIFS('9. Nutrition-sensitive'!D$36,'9. Nutrition-sensitive'!E$36,"*EntrepDevt*")+SUMIFS('10. LGU Mob'!D$9,'10. LGU Mob'!E$9,"*EntrepDevt*")+SUMIFS('10. LGU Mob'!J$13,'10. LGU Mob'!K$13,"*EntrepDevt*")+SUMIFS('10. LGU Mob'!J$14,'10. LGU Mob'!K$14,"*EntrepDevt*")+SUMIFS('10. LGU Mob'!J$15,'10. LGU Mob'!K$15,"*EntrepDevt*")+SUMIFS('10. LGU Mob'!F$20,'10. LGU Mob'!G$20,"*EntrepDevt*")+SUMIFS('10. LGU Mob'!F$21,'10. LGU Mob'!G$21,"*EntrepDevt*")+SUMIFS('10. LGU Mob'!F$22,'10. LGU Mob'!G$22,"*EntrepDevt*")+SUMIFS('10. LGU Mob'!D$40,'10. LGU Mob'!E$40,"*EntrepDevt*")+SUMIFS('10. LGU Mob'!D$49,'10. LGU Mob'!E$49,"*EntrepDevt*")+SUMIFS('11. Policy development'!D$9,'11. Policy development'!E$9,"*EntrepDevt*")+SUMIFS('11. Policy development'!J$13,'11. Policy development'!K$13,"*EntrepDevt*")+SUMIFS('11. Policy development'!J$14,'11. Policy development'!K$14,"*EntrepDevt*")+SUMIFS('11. Policy development'!J$15,'11. Policy development'!K$15,"*EntrepDevt*")+SUMIFS('11. Policy development'!D$25,'11. Policy development'!E$25,"*EntrepDevt*")+SUMIFS('12. Mgt support'!K$11,'12. Mgt support'!L$11,"*EntrepDevt*")+SUMIFS('12. Mgt support'!D$21,'12. Mgt support'!E$21,"*EntrepDevt*")+SUMIFS('12. Mgt support'!D$35,'12. Mgt support'!E$35,"*EntrepDevt*")+SUMIFS('12. Mgt support'!D$41,'12. Mgt support'!E$41,"*EntrepDevt*")+SUMIFS('12. Mgt support'!D$48,'12. Mgt support'!E$48,"*EntrepDevt*")+SUMIFS('12. Mgt support'!D$57,'12. Mgt support'!E$57,"*EntrepDevt*")+SUMIFS('12. Mgt support'!E$63,'12. Mgt support'!F$63,"*EntrepDevt*")+SUMIFS('12. Mgt support'!J$72,'12. Mgt support'!K$72,"*EntrepDevt*")+SUMIFS('12. Mgt support'!E$76,'12. Mgt support'!F$76,"*EntrepDevt*")+SUMIFS('12. Mgt support'!E$77,'12. Mgt support'!F$77,"*EntrepDevt*")+SUMIFS('12. Mgt support'!E$78,'12. Mgt support'!F$78,"*EntrepDevt*")+SUMIFS('12. Mgt support'!D$96,'12. Mgt support'!E$96,"*EntrepDevt*")+SUMIFS('12. Mgt support'!F$109,'12. Mgt support'!G$109,"*EntrepDevt*")+SUMIFS('12. Mgt support'!E$114,'12. Mgt support'!F$114,"*EntrepDevt*")+SUMIFS('12. Mgt support'!J$117,'12. Mgt support'!K$117,"*EntrepDevt*")+SUMIFS('12. Mgt support'!D$120,'12. Mgt support'!E$120,"*EntrepDevt*")+SUMIFS('12. Mgt support'!D$135,'12. Mgt support'!E$135,"*EntrepDevt*")</f>
        <v>0</v>
      </c>
      <c r="F18" s="80"/>
    </row>
    <row r="19" spans="1:7" ht="16.5" customHeight="1" x14ac:dyDescent="0.3">
      <c r="A19" s="76"/>
      <c r="B19" s="77">
        <v>12</v>
      </c>
      <c r="C19" s="45" t="s">
        <v>109</v>
      </c>
      <c r="D19" s="548" t="s">
        <v>630</v>
      </c>
      <c r="E19" s="79">
        <f>SUMIFS('1. IYCF'!D$16,'1. IYCF'!E$16,"*SusAreaDevt*")+SUMIFS('1. IYCF'!J$24,'1. IYCF'!K$24,"*SusAreaDevt*")+SUMIFS('1. IYCF'!H$28,'1. IYCF'!I$28,"*SusAreaDevt*")+SUMIFS('1. IYCF'!H$29,'1. IYCF'!I$29,"*SusAreaDevt*")+SUMIFS('1. IYCF'!H$30,'1. IYCF'!I$30,"*SusAreaDevt*")+SUMIFS('1. IYCF'!D$40,'1. IYCF'!E$40,"*SusAreaDevt*")+SUMIFS('1. IYCF'!E$47,'1. IYCF'!F$47,"*SusAreaDevt*")+SUMIFS('1. IYCF'!F$51,'1. IYCF'!G$51,"*SusAreaDevt*")+SUMIFS('1. IYCF'!D$60,'1. IYCF'!E$60,"*SusAreaDevt*")+SUMIFS('2. IMAM'!D$14,'2. IMAM'!E$14,"*SusAreaDevt*")+SUMIFS('2. IMAM'!J$22,'2. IMAM'!K$22,"*SusAreaDevt*")+SUMIFS('2. IMAM'!E$26,'2. IMAM'!F$26,"*SusAreaDevt*")+SUMIFS('2. IMAM'!D$35,'2. IMAM'!E$35,"*SusAreaDevt*")+SUMIFS('3.1. Diet Supp for PW'!I$35,'3.1. Diet Supp for PW'!J$35,"*SusAreaDevt*")+SUMIFS('3.1. Diet Supp for PW'!D$45,'3.1. Diet Supp for PW'!E$45,"*SusAreaDevt*")+SUMIFS('3.2. Diet Supp for 6-23 (2020)'!I$35,'3.2. Diet Supp for 6-23 (2020)'!J$35,"*SusAreaDevt*")+SUMIFS('3.2. Diet Supp for 6-23 (2020)'!D$45,'3.2. Diet Supp for 6-23 (2020)'!E$45,"*SusAreaDevt*")+SUMIFS('4. Nutri Promotion'!D$10,'4. Nutri Promotion'!E$10,"*SusAreaDevt*")+SUMIFS('5. Micronut Supp'!D$10,'5. Micronut Supp'!E$10,"*SusAreaDevt*")+SUMIFS('5. Micronut Supp'!D$19,'5. Micronut Supp'!E$19,"*SusAreaDevt*")+SUMIFS('5. Micronut Supp'!D$30,'5. Micronut Supp'!E$30,"*SusAreaDevt*")+SUMIFS('6. Food Forti'!E$5,'6. Food Forti'!F$5,"*SusAreaDevt*")+SUMIFS('6. Food Forti'!I$8,'6. Food Forti'!J$8,"*SusAreaDevt*")+SUMIFS('6. Food Forti'!G$18,'6. Food Forti'!H$18,"*SusAreaDevt*")+SUMIFS('6. Food Forti'!D$27,'6. Food Forti'!E$27,"*SusAreaDevt*")+SUMIFS('7. NiEm'!J$5,'7. NiEm'!K$5,"*SusAreaDevt*")+SUMIFS('7. NiEm'!H$9,'7. NiEm'!I$9,"*SusAreaDevt*")+SUMIFS('7. NiEm'!F$12,'7. NiEm'!G$12,"*SusAreaDevt*")+SUMIFS('7. NiEm'!F$13,'7. NiEm'!G$13,"*SusAreaDevt*")+SUMIFS('7. NiEm'!H$19,'7. NiEm'!I$19,"*SusAreaDevt*")+SUMIFS('7. NiEm'!F$22,'7. NiEm'!G$22,"*SusAreaDevt*")+SUMIFS('7. NiEm'!F$23,'7. NiEm'!G$23,"*SusAreaDevt*")+SUMIFS('7. NiEm'!G$29,'7. NiEm'!H$29,"*SusAreaDevt*")+SUMIFS('7. NiEm'!E$33,'7. NiEm'!F$33,"*SusAreaDevt*")+SUMIFS('7. NiEm'!D$42,'7. NiEm'!E$42,"*SusAreaDevt*")+SUMIFS('8. OOMP'!D$10,'8. OOMP'!E$10,"*SusAreaDevt*")+SUMIFS('9. Nutrition-sensitive'!D$23,'9. Nutrition-sensitive'!E$23,"*SusAreaDevt*")+SUMIFS('9. Nutrition-sensitive'!H$27,'9. Nutrition-sensitive'!I$27,"*SusAreaDevt*")+SUMIFS('9. Nutrition-sensitive'!D$36,'9. Nutrition-sensitive'!E$36,"*SusAreaDevt*")+SUMIFS('10. LGU Mob'!D$9,'10. LGU Mob'!E$9,"*SusAreaDevt*")+SUMIFS('10. LGU Mob'!J$13,'10. LGU Mob'!K$13,"*SusAreaDevt*")+SUMIFS('10. LGU Mob'!J$14,'10. LGU Mob'!K$14,"*SusAreaDevt*")+SUMIFS('10. LGU Mob'!J$15,'10. LGU Mob'!K$15,"*SusAreaDevt*")+SUMIFS('10. LGU Mob'!F$20,'10. LGU Mob'!G$20,"*SusAreaDevt*")+SUMIFS('10. LGU Mob'!F$21,'10. LGU Mob'!G$21,"*SusAreaDevt*")+SUMIFS('10. LGU Mob'!F$22,'10. LGU Mob'!G$22,"*SusAreaDevt*")+SUMIFS('10. LGU Mob'!D$40,'10. LGU Mob'!E$40,"*SusAreaDevt*")+SUMIFS('10. LGU Mob'!D$49,'10. LGU Mob'!E$49,"*SusAreaDevt*")+SUMIFS('11. Policy development'!D$9,'11. Policy development'!E$9,"*SusAreaDevt*")+SUMIFS('11. Policy development'!J$13,'11. Policy development'!K$13,"*SusAreaDevt*")+SUMIFS('11. Policy development'!J$14,'11. Policy development'!K$14,"*SusAreaDevt*")+SUMIFS('11. Policy development'!J$15,'11. Policy development'!K$15,"*SusAreaDevt*")+SUMIFS('11. Policy development'!D$25,'11. Policy development'!E$25,"*SusAreaDevt*")+SUMIFS('12. Mgt support'!K$11,'12. Mgt support'!L$11,"*SusAreaDevt*")+SUMIFS('12. Mgt support'!D$21,'12. Mgt support'!E$21,"*SusAreaDevt*")+SUMIFS('12. Mgt support'!D$35,'12. Mgt support'!E$35,"*SusAreaDevt*")+SUMIFS('12. Mgt support'!D$41,'12. Mgt support'!E$41,"*SusAreaDevt*")+SUMIFS('12. Mgt support'!D$48,'12. Mgt support'!E$48,"*SusAreaDevt*")+SUMIFS('12. Mgt support'!D$57,'12. Mgt support'!E$57,"*SusAreaDevt*")+SUMIFS('12. Mgt support'!E$63,'12. Mgt support'!F$63,"*SusAreaDevt*")+SUMIFS('12. Mgt support'!J$72,'12. Mgt support'!K$72,"*SusAreaDevt*")+SUMIFS('12. Mgt support'!E$76,'12. Mgt support'!F$76,"*SusAreaDevt*")+SUMIFS('12. Mgt support'!E$77,'12. Mgt support'!F$77,"*SusAreaDevt*")+SUMIFS('12. Mgt support'!E$78,'12. Mgt support'!F$78,"*SusAreaDevt*")+SUMIFS('12. Mgt support'!D$96,'12. Mgt support'!E$96,"*SusAreaDevt*")+SUMIFS('12. Mgt support'!F$109,'12. Mgt support'!G$109,"*SusAreaDevt*")+SUMIFS('12. Mgt support'!E$114,'12. Mgt support'!F$114,"*SusAreaDevt*")+SUMIFS('12. Mgt support'!J$117,'12. Mgt support'!K$117,"*SusAreaDevt*")+SUMIFS('12. Mgt support'!D$120,'12. Mgt support'!E$120,"*SusAreaDevt*")+SUMIFS('12. Mgt support'!D$135,'12. Mgt support'!E$135,"*SusAreaDevt*")</f>
        <v>0</v>
      </c>
      <c r="F19" s="80"/>
    </row>
    <row r="20" spans="1:7" ht="16.5" customHeight="1" x14ac:dyDescent="0.3">
      <c r="A20" s="76"/>
      <c r="B20" s="77">
        <v>13</v>
      </c>
      <c r="C20" s="45" t="s">
        <v>110</v>
      </c>
      <c r="D20" s="548" t="s">
        <v>631</v>
      </c>
      <c r="E20" s="79">
        <f>SUMIFS('1. IYCF'!D$16,'1. IYCF'!E$16,"*Tourism*")+SUMIFS('1. IYCF'!J$24,'1. IYCF'!K$24,"*Tourism*")+SUMIFS('1. IYCF'!H$28,'1. IYCF'!I$28,"*Tourism*")+SUMIFS('1. IYCF'!H$29,'1. IYCF'!I$29,"*Tourism*")+SUMIFS('1. IYCF'!H$30,'1. IYCF'!I$30,"*Tourism*")+SUMIFS('1. IYCF'!D$40,'1. IYCF'!E$40,"*Tourism*")+SUMIFS('1. IYCF'!E$47,'1. IYCF'!F$47,"*Tourism*")+SUMIFS('1. IYCF'!F$51,'1. IYCF'!G$51,"*Tourism*")+SUMIFS('1. IYCF'!D$60,'1. IYCF'!E$60,"*Tourism*")+SUMIFS('2. IMAM'!D$14,'2. IMAM'!E$14,"*Tourism*")+SUMIFS('2. IMAM'!J$22,'2. IMAM'!K$22,"*Tourism*")+SUMIFS('2. IMAM'!E$26,'2. IMAM'!F$26,"*Tourism*")+SUMIFS('2. IMAM'!D$35,'2. IMAM'!E$35,"*Tourism*")+SUMIFS('3.1. Diet Supp for PW'!I$35,'3.1. Diet Supp for PW'!J$35,"*Tourism*")+SUMIFS('3.1. Diet Supp for PW'!D$45,'3.1. Diet Supp for PW'!E$45,"*Tourism*")+SUMIFS('3.2. Diet Supp for 6-23 (2020)'!I$35,'3.2. Diet Supp for 6-23 (2020)'!J$35,"*Tourism*")+SUMIFS('3.2. Diet Supp for 6-23 (2020)'!D$45,'3.2. Diet Supp for 6-23 (2020)'!E$45,"*Tourism*")+SUMIFS('4. Nutri Promotion'!D$10,'4. Nutri Promotion'!E$10,"*Tourism*")+SUMIFS('5. Micronut Supp'!D$10,'5. Micronut Supp'!E$10,"*Tourism*")+SUMIFS('5. Micronut Supp'!D$19,'5. Micronut Supp'!E$19,"*Tourism*")+SUMIFS('5. Micronut Supp'!D$30,'5. Micronut Supp'!E$30,"*Tourism*")+SUMIFS('6. Food Forti'!E$5,'6. Food Forti'!F$5,"*Tourism*")+SUMIFS('6. Food Forti'!I$8,'6. Food Forti'!J$8,"*Tourism*")+SUMIFS('6. Food Forti'!G$18,'6. Food Forti'!H$18,"*Tourism*")+SUMIFS('6. Food Forti'!D$27,'6. Food Forti'!E$27,"*Tourism*")+SUMIFS('7. NiEm'!J$5,'7. NiEm'!K$5,"*Tourism*")+SUMIFS('7. NiEm'!H$9,'7. NiEm'!I$9,"*Tourism*")+SUMIFS('7. NiEm'!F$12,'7. NiEm'!G$12,"*Tourism*")+SUMIFS('7. NiEm'!F$13,'7. NiEm'!G$13,"*Tourism*")+SUMIFS('7. NiEm'!H$19,'7. NiEm'!I$19,"*Tourism*")+SUMIFS('7. NiEm'!F$22,'7. NiEm'!G$22,"*Tourism*")+SUMIFS('7. NiEm'!F$23,'7. NiEm'!G$23,"*Tourism*")+SUMIFS('7. NiEm'!G$29,'7. NiEm'!H$29,"*Tourism*")+SUMIFS('7. NiEm'!E$33,'7. NiEm'!F$33,"*Tourism*")+SUMIFS('7. NiEm'!D$42,'7. NiEm'!E$42,"*Tourism*")+SUMIFS('8. OOMP'!D$10,'8. OOMP'!E$10,"*Tourism*")+SUMIFS('9. Nutrition-sensitive'!D$23,'9. Nutrition-sensitive'!E$23,"*Tourism*")+SUMIFS('9. Nutrition-sensitive'!H$27,'9. Nutrition-sensitive'!I$27,"*Tourism*")+SUMIFS('9. Nutrition-sensitive'!D$36,'9. Nutrition-sensitive'!E$36,"*Tourism*")+SUMIFS('10. LGU Mob'!D$9,'10. LGU Mob'!E$9,"*Tourism*")+SUMIFS('10. LGU Mob'!J$13,'10. LGU Mob'!K$13,"*Tourism*")+SUMIFS('10. LGU Mob'!J$14,'10. LGU Mob'!K$14,"*Tourism*")+SUMIFS('10. LGU Mob'!J$15,'10. LGU Mob'!K$15,"*Tourism*")+SUMIFS('10. LGU Mob'!F$20,'10. LGU Mob'!G$20,"*Tourism*")+SUMIFS('10. LGU Mob'!F$21,'10. LGU Mob'!G$21,"*Tourism*")+SUMIFS('10. LGU Mob'!F$22,'10. LGU Mob'!G$22,"*Tourism*")+SUMIFS('10. LGU Mob'!D$40,'10. LGU Mob'!E$40,"*Tourism*")+SUMIFS('10. LGU Mob'!D$49,'10. LGU Mob'!E$49,"*Tourism*")+SUMIFS('11. Policy development'!D$9,'11. Policy development'!E$9,"*Tourism*")+SUMIFS('11. Policy development'!J$13,'11. Policy development'!K$13,"*Tourism*")+SUMIFS('11. Policy development'!J$14,'11. Policy development'!K$14,"*Tourism*")+SUMIFS('11. Policy development'!J$15,'11. Policy development'!K$15,"*Tourism*")+SUMIFS('11. Policy development'!D$25,'11. Policy development'!E$25,"*Tourism*")+SUMIFS('12. Mgt support'!K$11,'12. Mgt support'!L$11,"*Tourism*")+SUMIFS('12. Mgt support'!D$21,'12. Mgt support'!E$21,"*Tourism*")+SUMIFS('12. Mgt support'!D$35,'12. Mgt support'!E$35,"*Tourism*")+SUMIFS('12. Mgt support'!D$41,'12. Mgt support'!E$41,"*Tourism*")+SUMIFS('12. Mgt support'!D$48,'12. Mgt support'!E$48,"*Tourism*")+SUMIFS('12. Mgt support'!D$57,'12. Mgt support'!E$57,"*Tourism*")+SUMIFS('12. Mgt support'!E$63,'12. Mgt support'!F$63,"*Tourism*")+SUMIFS('12. Mgt support'!J$72,'12. Mgt support'!K$72,"*Tourism*")+SUMIFS('12. Mgt support'!E$76,'12. Mgt support'!F$76,"*Tourism*")+SUMIFS('12. Mgt support'!E$77,'12. Mgt support'!F$77,"*Tourism*")+SUMIFS('12. Mgt support'!E$78,'12. Mgt support'!F$78,"*Tourism*")+SUMIFS('12. Mgt support'!D$96,'12. Mgt support'!E$96,"*Tourism*")+SUMIFS('12. Mgt support'!F$109,'12. Mgt support'!G$109,"*Tourism*")+SUMIFS('12. Mgt support'!E$114,'12. Mgt support'!F$114,"*Tourism*")+SUMIFS('12. Mgt support'!J$117,'12. Mgt support'!K$117,"*Tourism*")+SUMIFS('12. Mgt support'!D$120,'12. Mgt support'!E$120,"*Tourism*")+SUMIFS('12. Mgt support'!D$135,'12. Mgt support'!E$135,"*Tourism*")</f>
        <v>0</v>
      </c>
      <c r="F20" s="80"/>
      <c r="G20" s="586"/>
    </row>
    <row r="21" spans="1:7" ht="16.5" customHeight="1" x14ac:dyDescent="0.3">
      <c r="A21" s="76"/>
      <c r="B21" s="77">
        <v>14</v>
      </c>
      <c r="C21" s="45" t="s">
        <v>111</v>
      </c>
      <c r="D21" s="548" t="s">
        <v>632</v>
      </c>
      <c r="E21" s="79">
        <f>SUMIFS('1. IYCF'!D$16,'1. IYCF'!E$16,"*SME Devt*")+SUMIFS('1. IYCF'!J$24,'1. IYCF'!K$24,"*SME Devt*")+SUMIFS('1. IYCF'!H$28,'1. IYCF'!I$28,"*SME Devt*")+SUMIFS('1. IYCF'!H$29,'1. IYCF'!I$29,"*SME Devt*")+SUMIFS('1. IYCF'!H$30,'1. IYCF'!I$30,"*SME Devt*")+SUMIFS('1. IYCF'!D$40,'1. IYCF'!E$40,"*SME Devt*")+SUMIFS('1. IYCF'!E$47,'1. IYCF'!F$47,"*SME Devt*")+SUMIFS('1. IYCF'!F$51,'1. IYCF'!G$51,"*SME Devt*")+SUMIFS('1. IYCF'!D$60,'1. IYCF'!E$60,"*SME Devt*")+SUMIFS('2. IMAM'!D$14,'2. IMAM'!E$14,"*SME Devt*")+SUMIFS('2. IMAM'!J$22,'2. IMAM'!K$22,"*SME Devt*")+SUMIFS('2. IMAM'!E$26,'2. IMAM'!F$26,"*SME Devt*")+SUMIFS('2. IMAM'!D$35,'2. IMAM'!E$35,"*SME Devt*")+SUMIFS('3.1. Diet Supp for PW'!I$35,'3.1. Diet Supp for PW'!J$35,"*SME Devt*")+SUMIFS('3.1. Diet Supp for PW'!D$45,'3.1. Diet Supp for PW'!E$45,"*SME Devt*")+SUMIFS('3.2. Diet Supp for 6-23 (2020)'!I$35,'3.2. Diet Supp for 6-23 (2020)'!J$35,"*SME Devt*")+SUMIFS('3.2. Diet Supp for 6-23 (2020)'!D$45,'3.2. Diet Supp for 6-23 (2020)'!E$45,"*SME Devt*")+SUMIFS('4. Nutri Promotion'!D$10,'4. Nutri Promotion'!E$10,"*SME Devt*")+SUMIFS('5. Micronut Supp'!D$10,'5. Micronut Supp'!E$10,"*SME Devt*")+SUMIFS('5. Micronut Supp'!D$19,'5. Micronut Supp'!E$19,"*SME Devt*")+SUMIFS('5. Micronut Supp'!D$30,'5. Micronut Supp'!E$30,"*SME Devt*")+SUMIFS('6. Food Forti'!E$5,'6. Food Forti'!F$5,"*SME Devt*")+SUMIFS('6. Food Forti'!I$8,'6. Food Forti'!J$8,"*SME Devt*")+SUMIFS('6. Food Forti'!G$18,'6. Food Forti'!H$18,"*SME Devt*")+SUMIFS('6. Food Forti'!D$27,'6. Food Forti'!E$27,"*SME Devt*")+SUMIFS('7. NiEm'!J$5,'7. NiEm'!K$5,"*SME Devt*")+SUMIFS('7. NiEm'!H$9,'7. NiEm'!I$9,"*SME Devt*")+SUMIFS('7. NiEm'!F$12,'7. NiEm'!G$12,"*SME Devt*")+SUMIFS('7. NiEm'!F$13,'7. NiEm'!G$13,"*SME Devt*")+SUMIFS('7. NiEm'!H$19,'7. NiEm'!I$19,"*SME Devt*")+SUMIFS('7. NiEm'!F$22,'7. NiEm'!G$22,"*SME Devt*")+SUMIFS('7. NiEm'!F$23,'7. NiEm'!G$23,"*SME Devt*")+SUMIFS('7. NiEm'!G$29,'7. NiEm'!H$29,"*SME Devt*")+SUMIFS('7. NiEm'!E$33,'7. NiEm'!F$33,"*SME Devt*")+SUMIFS('7. NiEm'!D$42,'7. NiEm'!E$42,"*SME Devt*")+SUMIFS('8. OOMP'!D$10,'8. OOMP'!E$10,"*SME Devt*")+SUMIFS('9. Nutrition-sensitive'!D$23,'9. Nutrition-sensitive'!E$23,"*SME Devt*")+SUMIFS('9. Nutrition-sensitive'!H$27,'9. Nutrition-sensitive'!I$27,"*SME Devt*")+SUMIFS('9. Nutrition-sensitive'!D$36,'9. Nutrition-sensitive'!E$36,"*SME Devt*")+SUMIFS('10. LGU Mob'!D$9,'10. LGU Mob'!E$9,"*SME Devt*")+SUMIFS('10. LGU Mob'!J$13,'10. LGU Mob'!K$13,"*SME Devt*")+SUMIFS('10. LGU Mob'!J$14,'10. LGU Mob'!K$14,"*SME Devt*")+SUMIFS('10. LGU Mob'!J$15,'10. LGU Mob'!K$15,"*SME Devt*")+SUMIFS('10. LGU Mob'!F$20,'10. LGU Mob'!G$20,"*SME Devt*")+SUMIFS('10. LGU Mob'!F$21,'10. LGU Mob'!G$21,"*SME Devt*")+SUMIFS('10. LGU Mob'!F$22,'10. LGU Mob'!G$22,"*SME Devt*")+SUMIFS('10. LGU Mob'!D$40,'10. LGU Mob'!E$40,"*SME Devt*")+SUMIFS('10. LGU Mob'!D$49,'10. LGU Mob'!E$49,"*SME Devt*")+SUMIFS('11. Policy development'!D$9,'11. Policy development'!E$9,"*SME Devt*")+SUMIFS('11. Policy development'!J$13,'11. Policy development'!K$13,"*SME Devt*")+SUMIFS('11. Policy development'!J$14,'11. Policy development'!K$14,"*SME Devt*")+SUMIFS('11. Policy development'!J$15,'11. Policy development'!K$15,"*SME Devt*")+SUMIFS('11. Policy development'!D$25,'11. Policy development'!E$25,"*SME Devt*")+SUMIFS('12. Mgt support'!K$11,'12. Mgt support'!L$11,"*SME Devt*")+SUMIFS('12. Mgt support'!D$21,'12. Mgt support'!E$21,"*SME Devt*")+SUMIFS('12. Mgt support'!D$35,'12. Mgt support'!E$35,"*SME Devt*")+SUMIFS('12. Mgt support'!D$41,'12. Mgt support'!E$41,"*SME Devt*")+SUMIFS('12. Mgt support'!D$48,'12. Mgt support'!E$48,"*SME Devt*")+SUMIFS('12. Mgt support'!D$57,'12. Mgt support'!E$57,"*SME Devt*")+SUMIFS('12. Mgt support'!E$63,'12. Mgt support'!F$63,"*SME Devt*")+SUMIFS('12. Mgt support'!J$72,'12. Mgt support'!K$72,"*SME Devt*")+SUMIFS('12. Mgt support'!E$76,'12. Mgt support'!F$76,"*SME Devt*")+SUMIFS('12. Mgt support'!E$77,'12. Mgt support'!F$77,"*SME Devt*")+SUMIFS('12. Mgt support'!E$78,'12. Mgt support'!F$78,"*SME Devt*")+SUMIFS('12. Mgt support'!D$96,'12. Mgt support'!E$96,"*SME Devt*")+SUMIFS('12. Mgt support'!F$109,'12. Mgt support'!G$109,"*SME Devt*")+SUMIFS('12. Mgt support'!E$114,'12. Mgt support'!F$114,"*SME Devt*")+SUMIFS('12. Mgt support'!J$117,'12. Mgt support'!K$117,"*SME Devt*")+SUMIFS('12. Mgt support'!D$120,'12. Mgt support'!E$120,"*SME Devt*")+SUMIFS('12. Mgt support'!D$135,'12. Mgt support'!E$135,"*SME Devt*")</f>
        <v>0</v>
      </c>
      <c r="F21" s="80"/>
      <c r="G21" s="346"/>
    </row>
    <row r="22" spans="1:7" ht="16.5" customHeight="1" x14ac:dyDescent="0.3">
      <c r="A22" s="76"/>
      <c r="B22" s="77">
        <v>15</v>
      </c>
      <c r="C22" s="45" t="s">
        <v>112</v>
      </c>
      <c r="D22" s="548" t="s">
        <v>633</v>
      </c>
      <c r="E22" s="79">
        <f>SUMIFS('1. IYCF'!D$16,'1. IYCF'!E$16,"*SAFDZ*")+SUMIFS('1. IYCF'!J$24,'1. IYCF'!K$24,"*SAFDZ*")+SUMIFS('1. IYCF'!H$28,'1. IYCF'!I$28,"*SAFDZ*")+SUMIFS('1. IYCF'!H$29,'1. IYCF'!I$29,"*SAFDZ*")+SUMIFS('1. IYCF'!H$30,'1. IYCF'!I$30,"*SAFDZ*")+SUMIFS('1. IYCF'!D$40,'1. IYCF'!E$40,"*SAFDZ*")+SUMIFS('1. IYCF'!E$47,'1. IYCF'!F$47,"*SAFDZ*")+SUMIFS('1. IYCF'!F$51,'1. IYCF'!G$51,"*SAFDZ*")+SUMIFS('1. IYCF'!D$60,'1. IYCF'!E$60,"*SAFDZ*")+SUMIFS('2. IMAM'!D$14,'2. IMAM'!E$14,"*SAFDZ*")+SUMIFS('2. IMAM'!J$22,'2. IMAM'!K$22,"*SAFDZ*")+SUMIFS('2. IMAM'!E$26,'2. IMAM'!F$26,"*SAFDZ*")+SUMIFS('2. IMAM'!D$35,'2. IMAM'!E$35,"*SAFDZ*")+SUMIFS('3.1. Diet Supp for PW'!I$35,'3.1. Diet Supp for PW'!J$35,"*SAFDZ*")+SUMIFS('3.1. Diet Supp for PW'!D$45,'3.1. Diet Supp for PW'!E$45,"*SAFDZ*")+SUMIFS('3.2. Diet Supp for 6-23 (2020)'!I$35,'3.2. Diet Supp for 6-23 (2020)'!J$35,"*SAFDZ*")+SUMIFS('3.2. Diet Supp for 6-23 (2020)'!D$45,'3.2. Diet Supp for 6-23 (2020)'!E$45,"*SAFDZ*")+SUMIFS('4. Nutri Promotion'!D$10,'4. Nutri Promotion'!E$10,"*SAFDZ*")+SUMIFS('5. Micronut Supp'!D$10,'5. Micronut Supp'!E$10,"*SAFDZ*")+SUMIFS('5. Micronut Supp'!D$19,'5. Micronut Supp'!E$19,"*SAFDZ*")+SUMIFS('5. Micronut Supp'!D$30,'5. Micronut Supp'!E$30,"*SAFDZ*")+SUMIFS('6. Food Forti'!E$5,'6. Food Forti'!F$5,"*SAFDZ*")+SUMIFS('6. Food Forti'!I$8,'6. Food Forti'!J$8,"*SAFDZ*")+SUMIFS('6. Food Forti'!G$18,'6. Food Forti'!H$18,"*SAFDZ*")+SUMIFS('6. Food Forti'!D$27,'6. Food Forti'!E$27,"*SAFDZ*")+SUMIFS('7. NiEm'!J$5,'7. NiEm'!K$5,"*SAFDZ*")+SUMIFS('7. NiEm'!H$9,'7. NiEm'!I$9,"*SAFDZ*")+SUMIFS('7. NiEm'!F$12,'7. NiEm'!G$12,"*SAFDZ*")+SUMIFS('7. NiEm'!F$13,'7. NiEm'!G$13,"*SAFDZ*")+SUMIFS('7. NiEm'!H$19,'7. NiEm'!I$19,"*SAFDZ*")+SUMIFS('7. NiEm'!F$22,'7. NiEm'!G$22,"*SAFDZ*")+SUMIFS('7. NiEm'!F$23,'7. NiEm'!G$23,"*SAFDZ*")+SUMIFS('7. NiEm'!G$29,'7. NiEm'!H$29,"*SAFDZ*")+SUMIFS('7. NiEm'!E$33,'7. NiEm'!F$33,"*SAFDZ*")+SUMIFS('7. NiEm'!D$42,'7. NiEm'!E$42,"*SAFDZ*")+SUMIFS('8. OOMP'!D$10,'8. OOMP'!E$10,"*SAFDZ*")+SUMIFS('9. Nutrition-sensitive'!D$23,'9. Nutrition-sensitive'!E$23,"*SAFDZ*")+SUMIFS('9. Nutrition-sensitive'!H$27,'9. Nutrition-sensitive'!I$27,"*SAFDZ*")+SUMIFS('9. Nutrition-sensitive'!D$36,'9. Nutrition-sensitive'!E$36,"*SAFDZ*")+SUMIFS('10. LGU Mob'!D$9,'10. LGU Mob'!E$9,"*SAFDZ*")+SUMIFS('10. LGU Mob'!J$13,'10. LGU Mob'!K$13,"*SAFDZ*")+SUMIFS('10. LGU Mob'!J$14,'10. LGU Mob'!K$14,"*SAFDZ*")+SUMIFS('10. LGU Mob'!J$15,'10. LGU Mob'!K$15,"*SAFDZ*")+SUMIFS('10. LGU Mob'!F$20,'10. LGU Mob'!G$20,"*SAFDZ*")+SUMIFS('10. LGU Mob'!F$21,'10. LGU Mob'!G$21,"*SAFDZ*")+SUMIFS('10. LGU Mob'!F$22,'10. LGU Mob'!G$22,"*SAFDZ*")+SUMIFS('10. LGU Mob'!D$40,'10. LGU Mob'!E$40,"*SAFDZ*")+SUMIFS('10. LGU Mob'!D$49,'10. LGU Mob'!E$49,"*SAFDZ*")+SUMIFS('11. Policy development'!D$9,'11. Policy development'!E$9,"*SAFDZ*")+SUMIFS('11. Policy development'!J$13,'11. Policy development'!K$13,"*SAFDZ*")+SUMIFS('11. Policy development'!J$14,'11. Policy development'!K$14,"*SAFDZ*")+SUMIFS('11. Policy development'!J$15,'11. Policy development'!K$15,"*SAFDZ*")+SUMIFS('11. Policy development'!D$25,'11. Policy development'!E$25,"*SAFDZ*")+SUMIFS('12. Mgt support'!K$11,'12. Mgt support'!L$11,"*SAFDZ*")+SUMIFS('12. Mgt support'!D$21,'12. Mgt support'!E$21,"*SAFDZ*")+SUMIFS('12. Mgt support'!D$35,'12. Mgt support'!E$35,"*SAFDZ*")+SUMIFS('12. Mgt support'!D$41,'12. Mgt support'!E$41,"*SAFDZ*")+SUMIFS('12. Mgt support'!D$48,'12. Mgt support'!E$48,"*SAFDZ*")+SUMIFS('12. Mgt support'!D$57,'12. Mgt support'!E$57,"*SAFDZ*")+SUMIFS('12. Mgt support'!E$63,'12. Mgt support'!F$63,"*SAFDZ*")+SUMIFS('12. Mgt support'!J$72,'12. Mgt support'!K$72,"*SAFDZ*")+SUMIFS('12. Mgt support'!E$76,'12. Mgt support'!F$76,"*SAFDZ*")+SUMIFS('12. Mgt support'!E$77,'12. Mgt support'!F$77,"*SAFDZ*")+SUMIFS('12. Mgt support'!E$78,'12. Mgt support'!F$78,"*SAFDZ*")+SUMIFS('12. Mgt support'!D$96,'12. Mgt support'!E$96,"*SAFDZ*")+SUMIFS('12. Mgt support'!F$109,'12. Mgt support'!G$109,"*SAFDZ*")+SUMIFS('12. Mgt support'!E$114,'12. Mgt support'!F$114,"*SAFDZ*")+SUMIFS('12. Mgt support'!J$117,'12. Mgt support'!K$117,"*SAFDZ*")+SUMIFS('12. Mgt support'!D$120,'12. Mgt support'!E$120,"*SAFDZ*")+SUMIFS('12. Mgt support'!D$135,'12. Mgt support'!E$135,"*SAFDZ*")</f>
        <v>0</v>
      </c>
      <c r="F22" s="80"/>
    </row>
    <row r="23" spans="1:7" ht="16.5" customHeight="1" x14ac:dyDescent="0.3">
      <c r="A23" s="76"/>
      <c r="B23" s="77">
        <v>16</v>
      </c>
      <c r="C23" s="45" t="s">
        <v>113</v>
      </c>
      <c r="D23" s="548" t="s">
        <v>634</v>
      </c>
      <c r="E23" s="79">
        <f>SUMIFS('1. IYCF'!D$16,'1. IYCF'!E$16,"*SolidWasteMgmt*")+SUMIFS('1. IYCF'!J$24,'1. IYCF'!K$24,"*SolidWasteMgmt*")+SUMIFS('1. IYCF'!H$28,'1. IYCF'!I$28,"*SolidWasteMgmt*")+SUMIFS('1. IYCF'!H$29,'1. IYCF'!I$29,"*SolidWasteMgmt*")+SUMIFS('1. IYCF'!H$30,'1. IYCF'!I$30,"*SolidWasteMgmt*")+SUMIFS('1. IYCF'!D$40,'1. IYCF'!E$40,"*SolidWasteMgmt*")+SUMIFS('1. IYCF'!E$47,'1. IYCF'!F$47,"*SolidWasteMgmt*")+SUMIFS('1. IYCF'!F$51,'1. IYCF'!G$51,"*SolidWasteMgmt*")+SUMIFS('1. IYCF'!D$60,'1. IYCF'!E$60,"*SolidWasteMgmt*")+SUMIFS('2. IMAM'!D$14,'2. IMAM'!E$14,"*SolidWasteMgmt*")+SUMIFS('2. IMAM'!J$22,'2. IMAM'!K$22,"*SolidWasteMgmt*")+SUMIFS('2. IMAM'!E$26,'2. IMAM'!F$26,"*SolidWasteMgmt*")+SUMIFS('2. IMAM'!D$35,'2. IMAM'!E$35,"*SolidWasteMgmt*")+SUMIFS('3.1. Diet Supp for PW'!I$35,'3.1. Diet Supp for PW'!J$35,"*SolidWasteMgmt*")+SUMIFS('3.1. Diet Supp for PW'!D$45,'3.1. Diet Supp for PW'!E$45,"*SolidWasteMgmt*")+SUMIFS('3.2. Diet Supp for 6-23 (2020)'!I$35,'3.2. Diet Supp for 6-23 (2020)'!J$35,"*SolidWasteMgmt*")+SUMIFS('3.2. Diet Supp for 6-23 (2020)'!D$45,'3.2. Diet Supp for 6-23 (2020)'!E$45,"*SolidWasteMgmt*")+SUMIFS('4. Nutri Promotion'!D$10,'4. Nutri Promotion'!E$10,"*SolidWasteMgmt*")+SUMIFS('5. Micronut Supp'!D$10,'5. Micronut Supp'!E$10,"*SolidWasteMgmt*")+SUMIFS('5. Micronut Supp'!D$19,'5. Micronut Supp'!E$19,"*SolidWasteMgmt*")+SUMIFS('5. Micronut Supp'!D$30,'5. Micronut Supp'!E$30,"*SolidWasteMgmt*")+SUMIFS('6. Food Forti'!E$5,'6. Food Forti'!F$5,"*SolidWasteMgmt*")+SUMIFS('6. Food Forti'!I$8,'6. Food Forti'!J$8,"*SolidWasteMgmt*")+SUMIFS('6. Food Forti'!G$18,'6. Food Forti'!H$18,"*SolidWasteMgmt*")+SUMIFS('6. Food Forti'!D$27,'6. Food Forti'!E$27,"*SolidWasteMgmt*")+SUMIFS('7. NiEm'!J$5,'7. NiEm'!K$5,"*SolidWasteMgmt*")+SUMIFS('7. NiEm'!H$9,'7. NiEm'!I$9,"*SolidWasteMgmt*")+SUMIFS('7. NiEm'!F$12,'7. NiEm'!G$12,"*SolidWasteMgmt*")+SUMIFS('7. NiEm'!F$13,'7. NiEm'!G$13,"*SolidWasteMgmt*")+SUMIFS('7. NiEm'!H$19,'7. NiEm'!I$19,"*SolidWasteMgmt*")+SUMIFS('7. NiEm'!F$22,'7. NiEm'!G$22,"*SolidWasteMgmt*")+SUMIFS('7. NiEm'!F$23,'7. NiEm'!G$23,"*SolidWasteMgmt*")+SUMIFS('7. NiEm'!G$29,'7. NiEm'!H$29,"*SolidWasteMgmt*")+SUMIFS('7. NiEm'!E$33,'7. NiEm'!F$33,"*SolidWasteMgmt*")+SUMIFS('7. NiEm'!D$42,'7. NiEm'!E$42,"*SolidWasteMgmt*")+SUMIFS('8. OOMP'!D$10,'8. OOMP'!E$10,"*SolidWasteMgmt*")+SUMIFS('9. Nutrition-sensitive'!D$23,'9. Nutrition-sensitive'!E$23,"*SolidWasteMgmt*")+SUMIFS('9. Nutrition-sensitive'!H$27,'9. Nutrition-sensitive'!I$27,"*SolidWasteMgmt*")+SUMIFS('9. Nutrition-sensitive'!D$36,'9. Nutrition-sensitive'!E$36,"*SolidWasteMgmt*")+SUMIFS('10. LGU Mob'!D$9,'10. LGU Mob'!E$9,"*SolidWasteMgmt*")+SUMIFS('10. LGU Mob'!J$13,'10. LGU Mob'!K$13,"*SolidWasteMgmt*")+SUMIFS('10. LGU Mob'!J$14,'10. LGU Mob'!K$14,"*SolidWasteMgmt*")+SUMIFS('10. LGU Mob'!J$15,'10. LGU Mob'!K$15,"*SolidWasteMgmt*")+SUMIFS('10. LGU Mob'!F$20,'10. LGU Mob'!G$20,"*SolidWasteMgmt*")+SUMIFS('10. LGU Mob'!F$21,'10. LGU Mob'!G$21,"*SolidWasteMgmt*")+SUMIFS('10. LGU Mob'!F$22,'10. LGU Mob'!G$22,"*SolidWasteMgmt*")+SUMIFS('10. LGU Mob'!D$40,'10. LGU Mob'!E$40,"*SolidWasteMgmt*")+SUMIFS('10. LGU Mob'!D$49,'10. LGU Mob'!E$49,"*SolidWasteMgmt*")+SUMIFS('11. Policy development'!D$9,'11. Policy development'!E$9,"*SolidWasteMgmt*")+SUMIFS('11. Policy development'!J$13,'11. Policy development'!K$13,"*SolidWasteMgmt*")+SUMIFS('11. Policy development'!J$14,'11. Policy development'!K$14,"*SolidWasteMgmt*")+SUMIFS('11. Policy development'!J$15,'11. Policy development'!K$15,"*SolidWasteMgmt*")+SUMIFS('11. Policy development'!D$25,'11. Policy development'!E$25,"*SolidWasteMgmt*")+SUMIFS('12. Mgt support'!K$11,'12. Mgt support'!L$11,"*SolidWasteMgmt*")+SUMIFS('12. Mgt support'!D$21,'12. Mgt support'!E$21,"*SolidWasteMgmt*")+SUMIFS('12. Mgt support'!D$35,'12. Mgt support'!E$35,"*SolidWasteMgmt*")+SUMIFS('12. Mgt support'!D$41,'12. Mgt support'!E$41,"*SolidWasteMgmt*")+SUMIFS('12. Mgt support'!D$48,'12. Mgt support'!E$48,"*SolidWasteMgmt*")+SUMIFS('12. Mgt support'!D$57,'12. Mgt support'!E$57,"*SolidWasteMgmt*")+SUMIFS('12. Mgt support'!E$63,'12. Mgt support'!F$63,"*SolidWasteMgmt*")+SUMIFS('12. Mgt support'!J$72,'12. Mgt support'!K$72,"*SolidWasteMgmt*")+SUMIFS('12. Mgt support'!E$76,'12. Mgt support'!F$76,"*SolidWasteMgmt*")+SUMIFS('12. Mgt support'!E$77,'12. Mgt support'!F$77,"*SolidWasteMgmt*")+SUMIFS('12. Mgt support'!E$78,'12. Mgt support'!F$78,"*SolidWasteMgmt*")+SUMIFS('12. Mgt support'!D$96,'12. Mgt support'!E$96,"*SolidWasteMgmt*")+SUMIFS('12. Mgt support'!F$109,'12. Mgt support'!G$109,"*SolidWasteMgmt*")+SUMIFS('12. Mgt support'!E$114,'12. Mgt support'!F$114,"*SolidWasteMgmt*")+SUMIFS('12. Mgt support'!J$117,'12. Mgt support'!K$117,"*SolidWasteMgmt*")+SUMIFS('12. Mgt support'!D$120,'12. Mgt support'!E$120,"*SolidWasteMgmt*")+SUMIFS('12. Mgt support'!D$135,'12. Mgt support'!E$135,"*SolidWasteMgmt*")</f>
        <v>0</v>
      </c>
      <c r="F23" s="80"/>
    </row>
    <row r="24" spans="1:7" ht="16.5" customHeight="1" x14ac:dyDescent="0.3">
      <c r="A24" s="76"/>
      <c r="B24" s="77">
        <v>17</v>
      </c>
      <c r="C24" s="45" t="s">
        <v>114</v>
      </c>
      <c r="D24" s="548" t="s">
        <v>635</v>
      </c>
      <c r="E24" s="79">
        <f>SUMIFS('1. IYCF'!D$16,'1. IYCF'!E$16,"*WatershedMgmt*")+SUMIFS('1. IYCF'!J$24,'1. IYCF'!K$24,"*WatershedMgmt*")+SUMIFS('1. IYCF'!H$28,'1. IYCF'!I$28,"*WatershedMgmt*")+SUMIFS('1. IYCF'!H$29,'1. IYCF'!I$29,"*WatershedMgmt*")+SUMIFS('1. IYCF'!H$30,'1. IYCF'!I$30,"*WatershedMgmt*")+SUMIFS('1. IYCF'!D$40,'1. IYCF'!E$40,"*WatershedMgmt*")+SUMIFS('1. IYCF'!E$47,'1. IYCF'!F$47,"*WatershedMgmt*")+SUMIFS('1. IYCF'!F$51,'1. IYCF'!G$51,"*WatershedMgmt*")+SUMIFS('1. IYCF'!D$60,'1. IYCF'!E$60,"*WatershedMgmt*")+SUMIFS('2. IMAM'!D$14,'2. IMAM'!E$14,"*WatershedMgmt*")+SUMIFS('2. IMAM'!J$22,'2. IMAM'!K$22,"*WatershedMgmt*")+SUMIFS('2. IMAM'!E$26,'2. IMAM'!F$26,"*WatershedMgmt*")+SUMIFS('2. IMAM'!D$35,'2. IMAM'!E$35,"*WatershedMgmt*")+SUMIFS('3.1. Diet Supp for PW'!I$35,'3.1. Diet Supp for PW'!J$35,"*WatershedMgmt*")+SUMIFS('3.1. Diet Supp for PW'!D$45,'3.1. Diet Supp for PW'!E$45,"*WatershedMgmt*")+SUMIFS('3.2. Diet Supp for 6-23 (2020)'!I$35,'3.2. Diet Supp for 6-23 (2020)'!J$35,"*WatershedMgmt*")+SUMIFS('3.2. Diet Supp for 6-23 (2020)'!D$45,'3.2. Diet Supp for 6-23 (2020)'!E$45,"*WatershedMgmt*")+SUMIFS('4. Nutri Promotion'!D$10,'4. Nutri Promotion'!E$10,"*WatershedMgmt*")+SUMIFS('5. Micronut Supp'!D$10,'5. Micronut Supp'!E$10,"*WatershedMgmt*")+SUMIFS('5. Micronut Supp'!D$19,'5. Micronut Supp'!E$19,"*WatershedMgmt*")+SUMIFS('5. Micronut Supp'!D$30,'5. Micronut Supp'!E$30,"*WatershedMgmt*")+SUMIFS('6. Food Forti'!E$5,'6. Food Forti'!F$5,"*WatershedMgmt*")+SUMIFS('6. Food Forti'!I$8,'6. Food Forti'!J$8,"*WatershedMgmt*")+SUMIFS('6. Food Forti'!G$18,'6. Food Forti'!H$18,"*WatershedMgmt*")+SUMIFS('6. Food Forti'!D$27,'6. Food Forti'!E$27,"*WatershedMgmt*")+SUMIFS('7. NiEm'!J$5,'7. NiEm'!K$5,"*WatershedMgmt*")+SUMIFS('7. NiEm'!H$9,'7. NiEm'!I$9,"*WatershedMgmt*")+SUMIFS('7. NiEm'!F$12,'7. NiEm'!G$12,"*WatershedMgmt*")+SUMIFS('7. NiEm'!F$13,'7. NiEm'!G$13,"*WatershedMgmt*")+SUMIFS('7. NiEm'!H$19,'7. NiEm'!I$19,"*WatershedMgmt*")+SUMIFS('7. NiEm'!F$22,'7. NiEm'!G$22,"*WatershedMgmt*")+SUMIFS('7. NiEm'!F$23,'7. NiEm'!G$23,"*WatershedMgmt*")+SUMIFS('7. NiEm'!G$29,'7. NiEm'!H$29,"*WatershedMgmt*")+SUMIFS('7. NiEm'!E$33,'7. NiEm'!F$33,"*WatershedMgmt*")+SUMIFS('7. NiEm'!D$42,'7. NiEm'!E$42,"*WatershedMgmt*")+SUMIFS('8. OOMP'!D$10,'8. OOMP'!E$10,"*WatershedMgmt*")+SUMIFS('9. Nutrition-sensitive'!D$23,'9. Nutrition-sensitive'!E$23,"*WatershedMgmt*")+SUMIFS('9. Nutrition-sensitive'!H$27,'9. Nutrition-sensitive'!I$27,"*WatershedMgmt*")+SUMIFS('9. Nutrition-sensitive'!D$36,'9. Nutrition-sensitive'!E$36,"*WatershedMgmt*")+SUMIFS('10. LGU Mob'!D$9,'10. LGU Mob'!E$9,"*WatershedMgmt*")+SUMIFS('10. LGU Mob'!J$13,'10. LGU Mob'!K$13,"*WatershedMgmt*")+SUMIFS('10. LGU Mob'!J$14,'10. LGU Mob'!K$14,"*WatershedMgmt*")+SUMIFS('10. LGU Mob'!J$15,'10. LGU Mob'!K$15,"*WatershedMgmt*")+SUMIFS('10. LGU Mob'!F$20,'10. LGU Mob'!G$20,"*WatershedMgmt*")+SUMIFS('10. LGU Mob'!F$21,'10. LGU Mob'!G$21,"*WatershedMgmt*")+SUMIFS('10. LGU Mob'!F$22,'10. LGU Mob'!G$22,"*WatershedMgmt*")+SUMIFS('10. LGU Mob'!D$40,'10. LGU Mob'!E$40,"*WatershedMgmt*")+SUMIFS('10. LGU Mob'!D$49,'10. LGU Mob'!E$49,"*WatershedMgmt*")+SUMIFS('11. Policy development'!D$9,'11. Policy development'!E$9,"*WatershedMgmt*")+SUMIFS('11. Policy development'!J$13,'11. Policy development'!K$13,"*WatershedMgmt*")+SUMIFS('11. Policy development'!J$14,'11. Policy development'!K$14,"*WatershedMgmt*")+SUMIFS('11. Policy development'!J$15,'11. Policy development'!K$15,"*WatershedMgmt*")+SUMIFS('11. Policy development'!D$25,'11. Policy development'!E$25,"*WatershedMgmt*")+SUMIFS('12. Mgt support'!K$11,'12. Mgt support'!L$11,"*WatershedMgmt*")+SUMIFS('12. Mgt support'!D$21,'12. Mgt support'!E$21,"*WatershedMgmt*")+SUMIFS('12. Mgt support'!D$35,'12. Mgt support'!E$35,"*WatershedMgmt*")+SUMIFS('12. Mgt support'!D$41,'12. Mgt support'!E$41,"*WatershedMgmt*")+SUMIFS('12. Mgt support'!D$48,'12. Mgt support'!E$48,"*WatershedMgmt*")+SUMIFS('12. Mgt support'!D$57,'12. Mgt support'!E$57,"*WatershedMgmt*")+SUMIFS('12. Mgt support'!E$63,'12. Mgt support'!F$63,"*WatershedMgmt*")+SUMIFS('12. Mgt support'!J$72,'12. Mgt support'!K$72,"*WatershedMgmt*")+SUMIFS('12. Mgt support'!E$76,'12. Mgt support'!F$76,"*WatershedMgmt*")+SUMIFS('12. Mgt support'!E$77,'12. Mgt support'!F$77,"*WatershedMgmt*")+SUMIFS('12. Mgt support'!E$78,'12. Mgt support'!F$78,"*WatershedMgmt*")+SUMIFS('12. Mgt support'!D$96,'12. Mgt support'!E$96,"*WatershedMgmt*")+SUMIFS('12. Mgt support'!F$109,'12. Mgt support'!G$109,"*WatershedMgmt*")+SUMIFS('12. Mgt support'!E$114,'12. Mgt support'!F$114,"*WatershedMgmt*")+SUMIFS('12. Mgt support'!J$117,'12. Mgt support'!K$117,"*WatershedMgmt*")+SUMIFS('12. Mgt support'!D$120,'12. Mgt support'!E$120,"*WatershedMgmt*")+SUMIFS('12. Mgt support'!D$135,'12. Mgt support'!E$135,"*WatershedMgmt*")</f>
        <v>0</v>
      </c>
      <c r="F24" s="80"/>
    </row>
    <row r="25" spans="1:7" ht="16.5" customHeight="1" x14ac:dyDescent="0.3">
      <c r="A25" s="76"/>
      <c r="B25" s="77">
        <v>18</v>
      </c>
      <c r="C25" s="45" t="s">
        <v>115</v>
      </c>
      <c r="D25" s="548" t="s">
        <v>636</v>
      </c>
      <c r="E25" s="79">
        <f>SUMIFS('1. IYCF'!D$16,'1. IYCF'!E$16,"*AncestralDom*")+SUMIFS('1. IYCF'!J$24,'1. IYCF'!K$24,"*AncestralDom*")+SUMIFS('1. IYCF'!H$28,'1. IYCF'!I$28,"*AncestralDom*")+SUMIFS('1. IYCF'!H$29,'1. IYCF'!I$29,"*AncestralDom*")+SUMIFS('1. IYCF'!H$30,'1. IYCF'!I$30,"*AncestralDom*")+SUMIFS('1. IYCF'!D$40,'1. IYCF'!E$40,"*AncestralDom*")+SUMIFS('1. IYCF'!E$47,'1. IYCF'!F$47,"*AncestralDom*")+SUMIFS('1. IYCF'!F$51,'1. IYCF'!G$51,"*AncestralDom*")+SUMIFS('1. IYCF'!D$60,'1. IYCF'!E$60,"*AncestralDom*")+SUMIFS('2. IMAM'!D$14,'2. IMAM'!E$14,"*AncestralDom*")+SUMIFS('2. IMAM'!J$22,'2. IMAM'!K$22,"*AncestralDom*")+SUMIFS('2. IMAM'!E$26,'2. IMAM'!F$26,"*AncestralDom*")+SUMIFS('2. IMAM'!D$35,'2. IMAM'!E$35,"*AncestralDom*")+SUMIFS('3.1. Diet Supp for PW'!I$35,'3.1. Diet Supp for PW'!J$35,"*AncestralDom*")+SUMIFS('3.1. Diet Supp for PW'!D$45,'3.1. Diet Supp for PW'!E$45,"*AncestralDom*")+SUMIFS('3.2. Diet Supp for 6-23 (2020)'!I$35,'3.2. Diet Supp for 6-23 (2020)'!J$35,"*AncestralDom*")+SUMIFS('3.2. Diet Supp for 6-23 (2020)'!D$45,'3.2. Diet Supp for 6-23 (2020)'!E$45,"*AncestralDom*")+SUMIFS('4. Nutri Promotion'!D$10,'4. Nutri Promotion'!E$10,"*AncestralDom*")+SUMIFS('5. Micronut Supp'!D$10,'5. Micronut Supp'!E$10,"*AncestralDom*")+SUMIFS('5. Micronut Supp'!D$19,'5. Micronut Supp'!E$19,"*AncestralDom*")+SUMIFS('5. Micronut Supp'!D$30,'5. Micronut Supp'!E$30,"*AncestralDom*")+SUMIFS('6. Food Forti'!E$5,'6. Food Forti'!F$5,"*AncestralDom*")+SUMIFS('6. Food Forti'!I$8,'6. Food Forti'!J$8,"*AncestralDom*")+SUMIFS('6. Food Forti'!G$18,'6. Food Forti'!H$18,"*AncestralDom*")+SUMIFS('6. Food Forti'!D$27,'6. Food Forti'!E$27,"*AncestralDom*")+SUMIFS('7. NiEm'!J$5,'7. NiEm'!K$5,"*AncestralDom*")+SUMIFS('7. NiEm'!H$9,'7. NiEm'!I$9,"*AncestralDom*")+SUMIFS('7. NiEm'!F$12,'7. NiEm'!G$12,"*AncestralDom*")+SUMIFS('7. NiEm'!F$13,'7. NiEm'!G$13,"*AncestralDom*")+SUMIFS('7. NiEm'!H$19,'7. NiEm'!I$19,"*AncestralDom*")+SUMIFS('7. NiEm'!F$22,'7. NiEm'!G$22,"*AncestralDom*")+SUMIFS('7. NiEm'!F$23,'7. NiEm'!G$23,"*AncestralDom*")+SUMIFS('7. NiEm'!G$29,'7. NiEm'!H$29,"*AncestralDom*")+SUMIFS('7. NiEm'!E$33,'7. NiEm'!F$33,"*AncestralDom*")+SUMIFS('7. NiEm'!D$42,'7. NiEm'!E$42,"*AncestralDom*")+SUMIFS('8. OOMP'!D$10,'8. OOMP'!E$10,"*AncestralDom*")+SUMIFS('9. Nutrition-sensitive'!D$23,'9. Nutrition-sensitive'!E$23,"*AncestralDom*")+SUMIFS('9. Nutrition-sensitive'!H$27,'9. Nutrition-sensitive'!I$27,"*AncestralDom*")+SUMIFS('9. Nutrition-sensitive'!D$36,'9. Nutrition-sensitive'!E$36,"*AncestralDom*")+SUMIFS('10. LGU Mob'!D$9,'10. LGU Mob'!E$9,"*AncestralDom*")+SUMIFS('10. LGU Mob'!J$13,'10. LGU Mob'!K$13,"*AncestralDom*")+SUMIFS('10. LGU Mob'!J$14,'10. LGU Mob'!K$14,"*AncestralDom*")+SUMIFS('10. LGU Mob'!J$15,'10. LGU Mob'!K$15,"*AncestralDom*")+SUMIFS('10. LGU Mob'!F$20,'10. LGU Mob'!G$20,"*AncestralDom*")+SUMIFS('10. LGU Mob'!F$21,'10. LGU Mob'!G$21,"*AncestralDom*")+SUMIFS('10. LGU Mob'!F$22,'10. LGU Mob'!G$22,"*AncestralDom*")+SUMIFS('10. LGU Mob'!D$40,'10. LGU Mob'!E$40,"*AncestralDom*")+SUMIFS('10. LGU Mob'!D$49,'10. LGU Mob'!E$49,"*AncestralDom*")+SUMIFS('11. Policy development'!D$9,'11. Policy development'!E$9,"*AncestralDom*")+SUMIFS('11. Policy development'!J$13,'11. Policy development'!K$13,"*AncestralDom*")+SUMIFS('11. Policy development'!J$14,'11. Policy development'!K$14,"*AncestralDom*")+SUMIFS('11. Policy development'!J$15,'11. Policy development'!K$15,"*AncestralDom*")+SUMIFS('11. Policy development'!D$25,'11. Policy development'!E$25,"*AncestralDom*")+SUMIFS('12. Mgt support'!K$11,'12. Mgt support'!L$11,"*AncestralDom*")+SUMIFS('12. Mgt support'!D$21,'12. Mgt support'!E$21,"*AncestralDom*")+SUMIFS('12. Mgt support'!D$35,'12. Mgt support'!E$35,"*AncestralDom*")+SUMIFS('12. Mgt support'!D$41,'12. Mgt support'!E$41,"*AncestralDom*")+SUMIFS('12. Mgt support'!D$48,'12. Mgt support'!E$48,"*AncestralDom*")+SUMIFS('12. Mgt support'!D$57,'12. Mgt support'!E$57,"*AncestralDom*")+SUMIFS('12. Mgt support'!E$63,'12. Mgt support'!F$63,"*AncestralDom*")+SUMIFS('12. Mgt support'!J$72,'12. Mgt support'!K$72,"*AncestralDom*")+SUMIFS('12. Mgt support'!E$76,'12. Mgt support'!F$76,"*AncestralDom*")+SUMIFS('12. Mgt support'!E$77,'12. Mgt support'!F$77,"*AncestralDom*")+SUMIFS('12. Mgt support'!E$78,'12. Mgt support'!F$78,"*AncestralDom*")+SUMIFS('12. Mgt support'!D$96,'12. Mgt support'!E$96,"*AncestralDom*")+SUMIFS('12. Mgt support'!F$109,'12. Mgt support'!G$109,"*AncestralDom*")+SUMIFS('12. Mgt support'!E$114,'12. Mgt support'!F$114,"*AncestralDom*")+SUMIFS('12. Mgt support'!J$117,'12. Mgt support'!K$117,"*AncestralDom*")+SUMIFS('12. Mgt support'!D$120,'12. Mgt support'!E$120,"*AncestralDom*")+SUMIFS('12. Mgt support'!D$135,'12. Mgt support'!E$135,"*AncestralDom*")</f>
        <v>0</v>
      </c>
      <c r="F25" s="80"/>
    </row>
    <row r="26" spans="1:7" ht="16.5" customHeight="1" x14ac:dyDescent="0.3">
      <c r="A26" s="76"/>
      <c r="B26" s="77">
        <v>19</v>
      </c>
      <c r="C26" s="45" t="s">
        <v>116</v>
      </c>
      <c r="D26" s="548" t="s">
        <v>637</v>
      </c>
      <c r="E26" s="79">
        <f>SUMIFS('1. IYCF'!D$16,'1. IYCF'!E$16,"*PWDs*")+SUMIFS('1. IYCF'!J$24,'1. IYCF'!K$24,"*PWDs*")+SUMIFS('1. IYCF'!H$28,'1. IYCF'!I$28,"*PWDs*")+SUMIFS('1. IYCF'!H$29,'1. IYCF'!I$29,"*PWDs*")+SUMIFS('1. IYCF'!H$30,'1. IYCF'!I$30,"*PWDs*")+SUMIFS('1. IYCF'!D$40,'1. IYCF'!E$40,"*PWDs*")+SUMIFS('1. IYCF'!E$47,'1. IYCF'!F$47,"*PWDs*")+SUMIFS('1. IYCF'!F$51,'1. IYCF'!G$51,"*PWDs*")+SUMIFS('1. IYCF'!D$60,'1. IYCF'!E$60,"*PWDs*")+SUMIFS('2. IMAM'!D$14,'2. IMAM'!E$14,"*PWDs*")+SUMIFS('2. IMAM'!J$22,'2. IMAM'!K$22,"*PWDs*")+SUMIFS('2. IMAM'!E$26,'2. IMAM'!F$26,"*PWDs*")+SUMIFS('2. IMAM'!D$35,'2. IMAM'!E$35,"*PWDs*")+SUMIFS('3.1. Diet Supp for PW'!I$35,'3.1. Diet Supp for PW'!J$35,"*PWDs*")+SUMIFS('3.1. Diet Supp for PW'!D$45,'3.1. Diet Supp for PW'!E$45,"*PWDs*")+SUMIFS('3.2. Diet Supp for 6-23 (2020)'!I$35,'3.2. Diet Supp for 6-23 (2020)'!J$35,"*PWDs*")+SUMIFS('3.2. Diet Supp for 6-23 (2020)'!D$45,'3.2. Diet Supp for 6-23 (2020)'!E$45,"*PWDs*")+SUMIFS('4. Nutri Promotion'!D$10,'4. Nutri Promotion'!E$10,"*PWDs*")+SUMIFS('5. Micronut Supp'!D$10,'5. Micronut Supp'!E$10,"*PWDs*")+SUMIFS('5. Micronut Supp'!D$19,'5. Micronut Supp'!E$19,"*PWDs*")+SUMIFS('5. Micronut Supp'!D$30,'5. Micronut Supp'!E$30,"*PWDs*")+SUMIFS('6. Food Forti'!E$5,'6. Food Forti'!F$5,"*PWDs*")+SUMIFS('6. Food Forti'!I$8,'6. Food Forti'!J$8,"*PWDs*")+SUMIFS('6. Food Forti'!G$18,'6. Food Forti'!H$18,"*PWDs*")+SUMIFS('6. Food Forti'!D$27,'6. Food Forti'!E$27,"*PWDs*")+SUMIFS('7. NiEm'!J$5,'7. NiEm'!K$5,"*PWDs*")+SUMIFS('7. NiEm'!H$9,'7. NiEm'!I$9,"*PWDs*")+SUMIFS('7. NiEm'!F$12,'7. NiEm'!G$12,"*PWDs*")+SUMIFS('7. NiEm'!F$13,'7. NiEm'!G$13,"*PWDs*")+SUMIFS('7. NiEm'!H$19,'7. NiEm'!I$19,"*PWDs*")+SUMIFS('7. NiEm'!F$22,'7. NiEm'!G$22,"*PWDs*")+SUMIFS('7. NiEm'!F$23,'7. NiEm'!G$23,"*PWDs*")+SUMIFS('7. NiEm'!G$29,'7. NiEm'!H$29,"*PWDs*")+SUMIFS('7. NiEm'!E$33,'7. NiEm'!F$33,"*PWDs*")+SUMIFS('7. NiEm'!D$42,'7. NiEm'!E$42,"*PWDs*")+SUMIFS('8. OOMP'!D$10,'8. OOMP'!E$10,"*PWDs*")+SUMIFS('9. Nutrition-sensitive'!D$23,'9. Nutrition-sensitive'!E$23,"*PWDs*")+SUMIFS('9. Nutrition-sensitive'!H$27,'9. Nutrition-sensitive'!I$27,"*PWDs*")+SUMIFS('9. Nutrition-sensitive'!D$36,'9. Nutrition-sensitive'!E$36,"*PWDs*")+SUMIFS('10. LGU Mob'!D$9,'10. LGU Mob'!E$9,"*PWDs*")+SUMIFS('10. LGU Mob'!J$13,'10. LGU Mob'!K$13,"*PWDs*")+SUMIFS('10. LGU Mob'!J$14,'10. LGU Mob'!K$14,"*PWDs*")+SUMIFS('10. LGU Mob'!J$15,'10. LGU Mob'!K$15,"*PWDs*")+SUMIFS('10. LGU Mob'!F$20,'10. LGU Mob'!G$20,"*PWDs*")+SUMIFS('10. LGU Mob'!F$21,'10. LGU Mob'!G$21,"*PWDs*")+SUMIFS('10. LGU Mob'!F$22,'10. LGU Mob'!G$22,"*PWDs*")+SUMIFS('10. LGU Mob'!D$40,'10. LGU Mob'!E$40,"*PWDs*")+SUMIFS('10. LGU Mob'!D$49,'10. LGU Mob'!E$49,"*PWDs*")+SUMIFS('11. Policy development'!D$9,'11. Policy development'!E$9,"*PWDs*")+SUMIFS('11. Policy development'!J$13,'11. Policy development'!K$13,"*PWDs*")+SUMIFS('11. Policy development'!J$14,'11. Policy development'!K$14,"*PWDs*")+SUMIFS('11. Policy development'!J$15,'11. Policy development'!K$15,"*PWDs*")+SUMIFS('11. Policy development'!D$25,'11. Policy development'!E$25,"*PWDs*")+SUMIFS('12. Mgt support'!K$11,'12. Mgt support'!L$11,"*PWDs*")+SUMIFS('12. Mgt support'!D$21,'12. Mgt support'!E$21,"*PWDs*")+SUMIFS('12. Mgt support'!D$35,'12. Mgt support'!E$35,"*PWDs*")+SUMIFS('12. Mgt support'!D$41,'12. Mgt support'!E$41,"*PWDs*")+SUMIFS('12. Mgt support'!D$48,'12. Mgt support'!E$48,"*PWDs*")+SUMIFS('12. Mgt support'!D$57,'12. Mgt support'!E$57,"*PWDs*")+SUMIFS('12. Mgt support'!E$63,'12. Mgt support'!F$63,"*PWDs*")+SUMIFS('12. Mgt support'!J$72,'12. Mgt support'!K$72,"*PWDs*")+SUMIFS('12. Mgt support'!E$76,'12. Mgt support'!F$76,"*PWDs*")+SUMIFS('12. Mgt support'!E$77,'12. Mgt support'!F$77,"*PWDs*")+SUMIFS('12. Mgt support'!E$78,'12. Mgt support'!F$78,"*PWDs*")+SUMIFS('12. Mgt support'!D$96,'12. Mgt support'!E$96,"*PWDs*")+SUMIFS('12. Mgt support'!F$109,'12. Mgt support'!G$109,"*PWDs*")+SUMIFS('12. Mgt support'!E$114,'12. Mgt support'!F$114,"*PWDs*")+SUMIFS('12. Mgt support'!J$117,'12. Mgt support'!K$117,"*PWDs*")+SUMIFS('12. Mgt support'!D$120,'12. Mgt support'!E$120,"*PWDs*")+SUMIFS('12. Mgt support'!D$135,'12. Mgt support'!E$135,"*PWDs*")</f>
        <v>0</v>
      </c>
      <c r="F26" s="80"/>
    </row>
    <row r="27" spans="1:7" ht="16.5" customHeight="1" x14ac:dyDescent="0.3">
      <c r="A27" s="76"/>
      <c r="B27" s="77">
        <v>20</v>
      </c>
      <c r="C27" s="45" t="s">
        <v>117</v>
      </c>
      <c r="D27" s="548" t="s">
        <v>638</v>
      </c>
      <c r="E27" s="79">
        <f>SUMIFS('1. IYCF'!D$16,'1. IYCF'!E$16,"*ForestLandUse*")+SUMIFS('1. IYCF'!J$24,'1. IYCF'!K$24,"*ForestLandUse*")+SUMIFS('1. IYCF'!H$28,'1. IYCF'!I$28,"*ForestLandUse*")+SUMIFS('1. IYCF'!H$29,'1. IYCF'!I$29,"*ForestLandUse*")+SUMIFS('1. IYCF'!H$30,'1. IYCF'!I$30,"*ForestLandUse*")+SUMIFS('1. IYCF'!D$40,'1. IYCF'!E$40,"*ForestLandUse*")+SUMIFS('1. IYCF'!E$47,'1. IYCF'!F$47,"*ForestLandUse*")+SUMIFS('1. IYCF'!F$51,'1. IYCF'!G$51,"*ForestLandUse*")+SUMIFS('1. IYCF'!D$60,'1. IYCF'!E$60,"*ForestLandUse*")+SUMIFS('2. IMAM'!D$14,'2. IMAM'!E$14,"*ForestLandUse*")+SUMIFS('2. IMAM'!J$22,'2. IMAM'!K$22,"*ForestLandUse*")+SUMIFS('2. IMAM'!E$26,'2. IMAM'!F$26,"*ForestLandUse*")+SUMIFS('2. IMAM'!D$35,'2. IMAM'!E$35,"*ForestLandUse*")+SUMIFS('3.1. Diet Supp for PW'!I$35,'3.1. Diet Supp for PW'!J$35,"*ForestLandUse*")+SUMIFS('3.1. Diet Supp for PW'!D$45,'3.1. Diet Supp for PW'!E$45,"*ForestLandUse*")+SUMIFS('3.2. Diet Supp for 6-23 (2020)'!I$35,'3.2. Diet Supp for 6-23 (2020)'!J$35,"*ForestLandUse*")+SUMIFS('3.2. Diet Supp for 6-23 (2020)'!D$45,'3.2. Diet Supp for 6-23 (2020)'!E$45,"*ForestLandUse*")+SUMIFS('4. Nutri Promotion'!D$10,'4. Nutri Promotion'!E$10,"*ForestLandUse*")+SUMIFS('5. Micronut Supp'!D$10,'5. Micronut Supp'!E$10,"*ForestLandUse*")+SUMIFS('5. Micronut Supp'!D$19,'5. Micronut Supp'!E$19,"*ForestLandUse*")+SUMIFS('5. Micronut Supp'!D$30,'5. Micronut Supp'!E$30,"*ForestLandUse*")+SUMIFS('6. Food Forti'!E$5,'6. Food Forti'!F$5,"*ForestLandUse*")+SUMIFS('6. Food Forti'!I$8,'6. Food Forti'!J$8,"*ForestLandUse*")+SUMIFS('6. Food Forti'!G$18,'6. Food Forti'!H$18,"*ForestLandUse*")+SUMIFS('6. Food Forti'!D$27,'6. Food Forti'!E$27,"*ForestLandUse*")+SUMIFS('7. NiEm'!J$5,'7. NiEm'!K$5,"*ForestLandUse*")+SUMIFS('7. NiEm'!H$9,'7. NiEm'!I$9,"*ForestLandUse*")+SUMIFS('7. NiEm'!F$12,'7. NiEm'!G$12,"*ForestLandUse*")+SUMIFS('7. NiEm'!F$13,'7. NiEm'!G$13,"*ForestLandUse*")+SUMIFS('7. NiEm'!H$19,'7. NiEm'!I$19,"*ForestLandUse*")+SUMIFS('7. NiEm'!F$22,'7. NiEm'!G$22,"*ForestLandUse*")+SUMIFS('7. NiEm'!F$23,'7. NiEm'!G$23,"*ForestLandUse*")+SUMIFS('7. NiEm'!G$29,'7. NiEm'!H$29,"*ForestLandUse*")+SUMIFS('7. NiEm'!E$33,'7. NiEm'!F$33,"*ForestLandUse*")+SUMIFS('7. NiEm'!D$42,'7. NiEm'!E$42,"*ForestLandUse*")+SUMIFS('8. OOMP'!D$10,'8. OOMP'!E$10,"*ForestLandUse*")+SUMIFS('9. Nutrition-sensitive'!D$23,'9. Nutrition-sensitive'!E$23,"*ForestLandUse*")+SUMIFS('9. Nutrition-sensitive'!H$27,'9. Nutrition-sensitive'!I$27,"*ForestLandUse*")+SUMIFS('9. Nutrition-sensitive'!D$36,'9. Nutrition-sensitive'!E$36,"*ForestLandUse*")+SUMIFS('10. LGU Mob'!D$9,'10. LGU Mob'!E$9,"*ForestLandUse*")+SUMIFS('10. LGU Mob'!J$13,'10. LGU Mob'!K$13,"*ForestLandUse*")+SUMIFS('10. LGU Mob'!J$14,'10. LGU Mob'!K$14,"*ForestLandUse*")+SUMIFS('10. LGU Mob'!J$15,'10. LGU Mob'!K$15,"*ForestLandUse*")+SUMIFS('10. LGU Mob'!F$20,'10. LGU Mob'!G$20,"*ForestLandUse*")+SUMIFS('10. LGU Mob'!F$21,'10. LGU Mob'!G$21,"*ForestLandUse*")+SUMIFS('10. LGU Mob'!F$22,'10. LGU Mob'!G$22,"*ForestLandUse*")+SUMIFS('10. LGU Mob'!D$40,'10. LGU Mob'!E$40,"*ForestLandUse*")+SUMIFS('10. LGU Mob'!D$49,'10. LGU Mob'!E$49,"*ForestLandUse*")+SUMIFS('11. Policy development'!D$9,'11. Policy development'!E$9,"*ForestLandUse*")+SUMIFS('11. Policy development'!J$13,'11. Policy development'!K$13,"*ForestLandUse*")+SUMIFS('11. Policy development'!J$14,'11. Policy development'!K$14,"*ForestLandUse*")+SUMIFS('11. Policy development'!J$15,'11. Policy development'!K$15,"*ForestLandUse*")+SUMIFS('11. Policy development'!D$25,'11. Policy development'!E$25,"*ForestLandUse*")+SUMIFS('12. Mgt support'!K$11,'12. Mgt support'!L$11,"*ForestLandUse*")+SUMIFS('12. Mgt support'!D$21,'12. Mgt support'!E$21,"*ForestLandUse*")+SUMIFS('12. Mgt support'!D$35,'12. Mgt support'!E$35,"*ForestLandUse*")+SUMIFS('12. Mgt support'!D$41,'12. Mgt support'!E$41,"*ForestLandUse*")+SUMIFS('12. Mgt support'!D$48,'12. Mgt support'!E$48,"*ForestLandUse*")+SUMIFS('12. Mgt support'!D$57,'12. Mgt support'!E$57,"*ForestLandUse*")+SUMIFS('12. Mgt support'!E$63,'12. Mgt support'!F$63,"*ForestLandUse*")+SUMIFS('12. Mgt support'!J$72,'12. Mgt support'!K$72,"*ForestLandUse*")+SUMIFS('12. Mgt support'!E$76,'12. Mgt support'!F$76,"*ForestLandUse*")+SUMIFS('12. Mgt support'!E$77,'12. Mgt support'!F$77,"*ForestLandUse*")+SUMIFS('12. Mgt support'!E$78,'12. Mgt support'!F$78,"*ForestLandUse*")+SUMIFS('12. Mgt support'!D$96,'12. Mgt support'!E$96,"*ForestLandUse*")+SUMIFS('12. Mgt support'!F$109,'12. Mgt support'!G$109,"*ForestLandUse*")+SUMIFS('12. Mgt support'!E$114,'12. Mgt support'!F$114,"*ForestLandUse*")+SUMIFS('12. Mgt support'!J$117,'12. Mgt support'!K$117,"*ForestLandUse*")+SUMIFS('12. Mgt support'!D$120,'12. Mgt support'!E$120,"*ForestLandUse*")+SUMIFS('12. Mgt support'!D$135,'12. Mgt support'!E$135,"*ForestLandUse*")</f>
        <v>0</v>
      </c>
      <c r="F27" s="80"/>
    </row>
    <row r="28" spans="1:7" ht="16.5" customHeight="1" x14ac:dyDescent="0.3">
      <c r="A28" s="76"/>
      <c r="B28" s="77">
        <v>21</v>
      </c>
      <c r="C28" s="45" t="s">
        <v>118</v>
      </c>
      <c r="D28" s="548" t="s">
        <v>639</v>
      </c>
      <c r="E28" s="79">
        <f>SUMIFS('1. IYCF'!D$16,'1. IYCF'!E$16,"*ClimateChange*")+SUMIFS('1. IYCF'!J$24,'1. IYCF'!K$24,"*ClimateChange*")+SUMIFS('1. IYCF'!H$28,'1. IYCF'!I$28,"*ClimateChange*")+SUMIFS('1. IYCF'!H$29,'1. IYCF'!I$29,"*ClimateChange*")+SUMIFS('1. IYCF'!H$30,'1. IYCF'!I$30,"*ClimateChange*")+SUMIFS('1. IYCF'!D$40,'1. IYCF'!E$40,"*ClimateChange*")+SUMIFS('1. IYCF'!E$47,'1. IYCF'!F$47,"*ClimateChange*")+SUMIFS('1. IYCF'!F$51,'1. IYCF'!G$51,"*ClimateChange*")+SUMIFS('1. IYCF'!D$60,'1. IYCF'!E$60,"*ClimateChange*")+SUMIFS('2. IMAM'!D$14,'2. IMAM'!E$14,"*ClimateChange*")+SUMIFS('2. IMAM'!J$22,'2. IMAM'!K$22,"*ClimateChange*")+SUMIFS('2. IMAM'!E$26,'2. IMAM'!F$26,"*ClimateChange*")+SUMIFS('2. IMAM'!D$35,'2. IMAM'!E$35,"*ClimateChange*")+SUMIFS('3.1. Diet Supp for PW'!I$35,'3.1. Diet Supp for PW'!J$35,"*ClimateChange*")+SUMIFS('3.1. Diet Supp for PW'!D$45,'3.1. Diet Supp for PW'!E$45,"*ClimateChange*")+SUMIFS('3.2. Diet Supp for 6-23 (2020)'!I$35,'3.2. Diet Supp for 6-23 (2020)'!J$35,"*ClimateChange*")+SUMIFS('3.2. Diet Supp for 6-23 (2020)'!D$45,'3.2. Diet Supp for 6-23 (2020)'!E$45,"*ClimateChange*")+SUMIFS('4. Nutri Promotion'!D$10,'4. Nutri Promotion'!E$10,"*ClimateChange*")+SUMIFS('5. Micronut Supp'!D$10,'5. Micronut Supp'!E$10,"*ClimateChange*")+SUMIFS('5. Micronut Supp'!D$19,'5. Micronut Supp'!E$19,"*ClimateChange*")+SUMIFS('5. Micronut Supp'!D$30,'5. Micronut Supp'!E$30,"*ClimateChange*")+SUMIFS('6. Food Forti'!E$5,'6. Food Forti'!F$5,"*ClimateChange*")+SUMIFS('6. Food Forti'!I$8,'6. Food Forti'!J$8,"*ClimateChange*")+SUMIFS('6. Food Forti'!G$18,'6. Food Forti'!H$18,"*ClimateChange*")+SUMIFS('6. Food Forti'!D$27,'6. Food Forti'!E$27,"*ClimateChange*")+SUMIFS('7. NiEm'!J$5,'7. NiEm'!K$5,"*ClimateChange*")+SUMIFS('7. NiEm'!H$9,'7. NiEm'!I$9,"*ClimateChange*")+SUMIFS('7. NiEm'!F$12,'7. NiEm'!G$12,"*ClimateChange*")+SUMIFS('7. NiEm'!F$13,'7. NiEm'!G$13,"*ClimateChange*")+SUMIFS('7. NiEm'!H$19,'7. NiEm'!I$19,"*ClimateChange*")+SUMIFS('7. NiEm'!F$22,'7. NiEm'!G$22,"*ClimateChange*")+SUMIFS('7. NiEm'!F$23,'7. NiEm'!G$23,"*ClimateChange*")+SUMIFS('7. NiEm'!G$29,'7. NiEm'!H$29,"*ClimateChange*")+SUMIFS('7. NiEm'!E$33,'7. NiEm'!F$33,"*ClimateChange*")+SUMIFS('7. NiEm'!D$42,'7. NiEm'!E$42,"*ClimateChange*")+SUMIFS('8. OOMP'!D$10,'8. OOMP'!E$10,"*ClimateChange*")+SUMIFS('9. Nutrition-sensitive'!D$23,'9. Nutrition-sensitive'!E$23,"*ClimateChange*")+SUMIFS('9. Nutrition-sensitive'!H$27,'9. Nutrition-sensitive'!I$27,"*ClimateChange*")+SUMIFS('9. Nutrition-sensitive'!D$36,'9. Nutrition-sensitive'!E$36,"*ClimateChange*")+SUMIFS('10. LGU Mob'!D$9,'10. LGU Mob'!E$9,"*ClimateChange*")+SUMIFS('10. LGU Mob'!J$13,'10. LGU Mob'!K$13,"*ClimateChange*")+SUMIFS('10. LGU Mob'!J$14,'10. LGU Mob'!K$14,"*ClimateChange*")+SUMIFS('10. LGU Mob'!J$15,'10. LGU Mob'!K$15,"*ClimateChange*")+SUMIFS('10. LGU Mob'!F$20,'10. LGU Mob'!G$20,"*ClimateChange*")+SUMIFS('10. LGU Mob'!F$21,'10. LGU Mob'!G$21,"*ClimateChange*")+SUMIFS('10. LGU Mob'!F$22,'10. LGU Mob'!G$22,"*ClimateChange*")+SUMIFS('10. LGU Mob'!D$40,'10. LGU Mob'!E$40,"*ClimateChange*")+SUMIFS('10. LGU Mob'!D$49,'10. LGU Mob'!E$49,"*ClimateChange*")+SUMIFS('11. Policy development'!D$9,'11. Policy development'!E$9,"*ClimateChange*")+SUMIFS('11. Policy development'!J$13,'11. Policy development'!K$13,"*ClimateChange*")+SUMIFS('11. Policy development'!J$14,'11. Policy development'!K$14,"*ClimateChange*")+SUMIFS('11. Policy development'!J$15,'11. Policy development'!K$15,"*ClimateChange*")+SUMIFS('11. Policy development'!D$25,'11. Policy development'!E$25,"*ClimateChange*")+SUMIFS('12. Mgt support'!K$11,'12. Mgt support'!L$11,"*ClimateChange*")+SUMIFS('12. Mgt support'!D$21,'12. Mgt support'!E$21,"*ClimateChange*")+SUMIFS('12. Mgt support'!D$35,'12. Mgt support'!E$35,"*ClimateChange*")+SUMIFS('12. Mgt support'!D$41,'12. Mgt support'!E$41,"*ClimateChange*")+SUMIFS('12. Mgt support'!D$48,'12. Mgt support'!E$48,"*ClimateChange*")+SUMIFS('12. Mgt support'!D$57,'12. Mgt support'!E$57,"*ClimateChange*")+SUMIFS('12. Mgt support'!E$63,'12. Mgt support'!F$63,"*ClimateChange*")+SUMIFS('12. Mgt support'!J$72,'12. Mgt support'!K$72,"*ClimateChange*")+SUMIFS('12. Mgt support'!E$76,'12. Mgt support'!F$76,"*ClimateChange*")+SUMIFS('12. Mgt support'!E$77,'12. Mgt support'!F$77,"*ClimateChange*")+SUMIFS('12. Mgt support'!E$78,'12. Mgt support'!F$78,"*ClimateChange*")+SUMIFS('12. Mgt support'!D$96,'12. Mgt support'!E$96,"*ClimateChange*")+SUMIFS('12. Mgt support'!F$109,'12. Mgt support'!G$109,"*ClimateChange*")+SUMIFS('12. Mgt support'!E$114,'12. Mgt support'!F$114,"*ClimateChange*")+SUMIFS('12. Mgt support'!J$117,'12. Mgt support'!K$117,"*ClimateChange*")+SUMIFS('12. Mgt support'!D$120,'12. Mgt support'!E$120,"*ClimateChange*")+SUMIFS('12. Mgt support'!D$135,'12. Mgt support'!E$135,"*ClimateChange*")</f>
        <v>0</v>
      </c>
      <c r="F28" s="80"/>
    </row>
    <row r="29" spans="1:7" ht="16.5" customHeight="1" x14ac:dyDescent="0.3">
      <c r="A29" s="76"/>
      <c r="B29" s="77">
        <v>22</v>
      </c>
      <c r="C29" s="45" t="s">
        <v>119</v>
      </c>
      <c r="D29" s="548" t="s">
        <v>640</v>
      </c>
      <c r="E29" s="79">
        <f>SUMIFS('1. IYCF'!D$16,'1. IYCF'!E$16,"*PeaceAndOrder*")+SUMIFS('1. IYCF'!J$24,'1. IYCF'!K$24,"*PeaceAndOrder*")+SUMIFS('1. IYCF'!H$28,'1. IYCF'!I$28,"*PeaceAndOrder*")+SUMIFS('1. IYCF'!H$29,'1. IYCF'!I$29,"*PeaceAndOrder*")+SUMIFS('1. IYCF'!H$30,'1. IYCF'!I$30,"*PeaceAndOrder*")+SUMIFS('1. IYCF'!D$40,'1. IYCF'!E$40,"*PeaceAndOrder*")+SUMIFS('1. IYCF'!E$47,'1. IYCF'!F$47,"*PeaceAndOrder*")+SUMIFS('1. IYCF'!F$51,'1. IYCF'!G$51,"*PeaceAndOrder*")+SUMIFS('1. IYCF'!D$60,'1. IYCF'!E$60,"*PeaceAndOrder*")+SUMIFS('2. IMAM'!D$14,'2. IMAM'!E$14,"*PeaceAndOrder*")+SUMIFS('2. IMAM'!J$22,'2. IMAM'!K$22,"*PeaceAndOrder*")+SUMIFS('2. IMAM'!E$26,'2. IMAM'!F$26,"*PeaceAndOrder*")+SUMIFS('2. IMAM'!D$35,'2. IMAM'!E$35,"*PeaceAndOrder*")+SUMIFS('3.1. Diet Supp for PW'!I$35,'3.1. Diet Supp for PW'!J$35,"*PeaceAndOrder*")+SUMIFS('3.1. Diet Supp for PW'!D$45,'3.1. Diet Supp for PW'!E$45,"*PeaceAndOrder*")+SUMIFS('3.2. Diet Supp for 6-23 (2020)'!I$35,'3.2. Diet Supp for 6-23 (2020)'!J$35,"*PeaceAndOrder*")+SUMIFS('3.2. Diet Supp for 6-23 (2020)'!D$45,'3.2. Diet Supp for 6-23 (2020)'!E$45,"*PeaceAndOrder*")+SUMIFS('4. Nutri Promotion'!D$10,'4. Nutri Promotion'!E$10,"*PeaceAndOrder*")+SUMIFS('5. Micronut Supp'!D$10,'5. Micronut Supp'!E$10,"*PeaceAndOrder*")+SUMIFS('5. Micronut Supp'!D$19,'5. Micronut Supp'!E$19,"*PeaceAndOrder*")+SUMIFS('5. Micronut Supp'!D$30,'5. Micronut Supp'!E$30,"*PeaceAndOrder*")+SUMIFS('6. Food Forti'!E$5,'6. Food Forti'!F$5,"*PeaceAndOrder*")+SUMIFS('6. Food Forti'!I$8,'6. Food Forti'!J$8,"*PeaceAndOrder*")+SUMIFS('6. Food Forti'!G$18,'6. Food Forti'!H$18,"*PeaceAndOrder*")+SUMIFS('6. Food Forti'!D$27,'6. Food Forti'!E$27,"*PeaceAndOrder*")+SUMIFS('7. NiEm'!J$5,'7. NiEm'!K$5,"*PeaceAndOrder*")+SUMIFS('7. NiEm'!H$9,'7. NiEm'!I$9,"*PeaceAndOrder*")+SUMIFS('7. NiEm'!F$12,'7. NiEm'!G$12,"*PeaceAndOrder*")+SUMIFS('7. NiEm'!F$13,'7. NiEm'!G$13,"*PeaceAndOrder*")+SUMIFS('7. NiEm'!H$19,'7. NiEm'!I$19,"*PeaceAndOrder*")+SUMIFS('7. NiEm'!F$22,'7. NiEm'!G$22,"*PeaceAndOrder*")+SUMIFS('7. NiEm'!F$23,'7. NiEm'!G$23,"*PeaceAndOrder*")+SUMIFS('7. NiEm'!G$29,'7. NiEm'!H$29,"*PeaceAndOrder*")+SUMIFS('7. NiEm'!E$33,'7. NiEm'!F$33,"*PeaceAndOrder*")+SUMIFS('7. NiEm'!D$42,'7. NiEm'!E$42,"*PeaceAndOrder*")+SUMIFS('8. OOMP'!D$10,'8. OOMP'!E$10,"*PeaceAndOrder*")+SUMIFS('9. Nutrition-sensitive'!D$23,'9. Nutrition-sensitive'!E$23,"*PeaceAndOrder*")+SUMIFS('9. Nutrition-sensitive'!H$27,'9. Nutrition-sensitive'!I$27,"*PeaceAndOrder*")+SUMIFS('9. Nutrition-sensitive'!D$36,'9. Nutrition-sensitive'!E$36,"*PeaceAndOrder*")+SUMIFS('10. LGU Mob'!D$9,'10. LGU Mob'!E$9,"*PeaceAndOrder*")+SUMIFS('10. LGU Mob'!J$13,'10. LGU Mob'!K$13,"*PeaceAndOrder*")+SUMIFS('10. LGU Mob'!J$14,'10. LGU Mob'!K$14,"*PeaceAndOrder*")+SUMIFS('10. LGU Mob'!J$15,'10. LGU Mob'!K$15,"*PeaceAndOrder*")+SUMIFS('10. LGU Mob'!F$20,'10. LGU Mob'!G$20,"*PeaceAndOrder*")+SUMIFS('10. LGU Mob'!F$21,'10. LGU Mob'!G$21,"*PeaceAndOrder*")+SUMIFS('10. LGU Mob'!F$22,'10. LGU Mob'!G$22,"*PeaceAndOrder*")+SUMIFS('10. LGU Mob'!D$40,'10. LGU Mob'!E$40,"*PeaceAndOrder*")+SUMIFS('10. LGU Mob'!D$49,'10. LGU Mob'!E$49,"*PeaceAndOrder*")+SUMIFS('11. Policy development'!D$9,'11. Policy development'!E$9,"*PeaceAndOrder*")+SUMIFS('11. Policy development'!J$13,'11. Policy development'!K$13,"*PeaceAndOrder*")+SUMIFS('11. Policy development'!J$14,'11. Policy development'!K$14,"*PeaceAndOrder*")+SUMIFS('11. Policy development'!J$15,'11. Policy development'!K$15,"*PeaceAndOrder*")+SUMIFS('11. Policy development'!D$25,'11. Policy development'!E$25,"*PeaceAndOrder*")+SUMIFS('12. Mgt support'!K$11,'12. Mgt support'!L$11,"*PeaceAndOrder*")+SUMIFS('12. Mgt support'!D$21,'12. Mgt support'!E$21,"*PeaceAndOrder*")+SUMIFS('12. Mgt support'!D$35,'12. Mgt support'!E$35,"*PeaceAndOrder*")+SUMIFS('12. Mgt support'!D$41,'12. Mgt support'!E$41,"*PeaceAndOrder*")+SUMIFS('12. Mgt support'!D$48,'12. Mgt support'!E$48,"*PeaceAndOrder*")+SUMIFS('12. Mgt support'!D$57,'12. Mgt support'!E$57,"*PeaceAndOrder*")+SUMIFS('12. Mgt support'!E$63,'12. Mgt support'!F$63,"*PeaceAndOrder*")+SUMIFS('12. Mgt support'!J$72,'12. Mgt support'!K$72,"*PeaceAndOrder*")+SUMIFS('12. Mgt support'!E$76,'12. Mgt support'!F$76,"*PeaceAndOrder*")+SUMIFS('12. Mgt support'!E$77,'12. Mgt support'!F$77,"*PeaceAndOrder*")+SUMIFS('12. Mgt support'!E$78,'12. Mgt support'!F$78,"*PeaceAndOrder*")+SUMIFS('12. Mgt support'!D$96,'12. Mgt support'!E$96,"*PeaceAndOrder*")+SUMIFS('12. Mgt support'!F$109,'12. Mgt support'!G$109,"*PeaceAndOrder*")+SUMIFS('12. Mgt support'!E$114,'12. Mgt support'!F$114,"*PeaceAndOrder*")+SUMIFS('12. Mgt support'!J$117,'12. Mgt support'!K$117,"*PeaceAndOrder*")+SUMIFS('12. Mgt support'!D$120,'12. Mgt support'!E$120,"*PeaceAndOrder*")+SUMIFS('12. Mgt support'!D$135,'12. Mgt support'!E$135,"*PeaceAndOrder*")</f>
        <v>0</v>
      </c>
      <c r="F29" s="80"/>
    </row>
    <row r="30" spans="1:7" ht="16.5" customHeight="1" x14ac:dyDescent="0.3">
      <c r="A30" s="76"/>
      <c r="B30" s="77"/>
      <c r="C30" s="78"/>
      <c r="D30" s="78"/>
      <c r="E30" s="79"/>
      <c r="F30" s="80"/>
    </row>
    <row r="31" spans="1:7" ht="16.5" customHeight="1" x14ac:dyDescent="0.3">
      <c r="A31" s="76"/>
      <c r="B31" s="91" t="s">
        <v>120</v>
      </c>
      <c r="C31" s="94"/>
      <c r="D31" s="92" t="s">
        <v>132</v>
      </c>
      <c r="E31" s="93" t="s">
        <v>134</v>
      </c>
      <c r="F31" s="80"/>
    </row>
    <row r="32" spans="1:7" ht="16.5" customHeight="1" x14ac:dyDescent="0.3">
      <c r="A32" s="76"/>
      <c r="B32" s="77">
        <v>1</v>
      </c>
      <c r="C32" s="45" t="s">
        <v>121</v>
      </c>
      <c r="D32" s="548" t="s">
        <v>754</v>
      </c>
      <c r="E32" s="79">
        <f>SUMIFS('1. IYCF'!D$16,'1. IYCF'!E$16,"*Nutrition-Direct*")+SUMIFS('1. IYCF'!J$24,'1. IYCF'!K$24,"*Nutrition-Direct*")+SUMIFS('1. IYCF'!H$28,'1. IYCF'!I$28,"*Nutrition-Direct*")+SUMIFS('1. IYCF'!H$29,'1. IYCF'!I$29,"*Nutrition-Direct*")+SUMIFS('1. IYCF'!H$30,'1. IYCF'!I$30,"*Nutrition-Direct*")+SUMIFS('1. IYCF'!D$40,'1. IYCF'!E$40,"*Nutrition-Direct*")+SUMIFS('1. IYCF'!E$47,'1. IYCF'!F$47,"*Nutrition-Direct*")+SUMIFS('1. IYCF'!F$51,'1. IYCF'!G$51,"*Nutrition-Direct*")+SUMIFS('1. IYCF'!D$60,'1. IYCF'!E$60,"*Nutrition-Direct*")+SUMIFS('2. IMAM'!D$14,'2. IMAM'!E$14,"*Nutrition-Direct*")+SUMIFS('2. IMAM'!J$22,'2. IMAM'!K$22,"*Nutrition-Direct*")+SUMIFS('2. IMAM'!E$26,'2. IMAM'!F$26,"*Nutrition-Direct*")+SUMIFS('2. IMAM'!D$35,'2. IMAM'!E$35,"*Nutrition-Direct*")+SUMIFS('3.1. Diet Supp for PW'!I$35,'3.1. Diet Supp for PW'!J$35,"*Nutrition-Direct*")+SUMIFS('3.1. Diet Supp for PW'!D$45,'3.1. Diet Supp for PW'!E$45,"*Nutrition-Direct*")+SUMIFS('3.2. Diet Supp for 6-23 (2020)'!I$35,'3.2. Diet Supp for 6-23 (2020)'!J$35,"*Nutrition-Direct*")+SUMIFS('3.2. Diet Supp for 6-23 (2020)'!D$45,'3.2. Diet Supp for 6-23 (2020)'!E$45,"*Nutrition-Direct*")+SUMIFS('4. Nutri Promotion'!D$10,'4. Nutri Promotion'!E$10,"*Nutrition-Direct*")+SUMIFS('5. Micronut Supp'!D$10,'5. Micronut Supp'!E$10,"*Nutrition-Direct*")+SUMIFS('5. Micronut Supp'!D$19,'5. Micronut Supp'!E$19,"*Nutrition-Direct*")+SUMIFS('5. Micronut Supp'!D$30,'5. Micronut Supp'!E$30,"*Nutrition-Direct*")+SUMIFS('6. Food Forti'!E$5,'6. Food Forti'!F$5,"*Nutrition-Direct*")+SUMIFS('6. Food Forti'!I$8,'6. Food Forti'!J$8,"*Nutrition-Direct*")+SUMIFS('6. Food Forti'!G$18,'6. Food Forti'!H$18,"*Nutrition-Direct*")+SUMIFS('6. Food Forti'!D$27,'6. Food Forti'!E$27,"*Nutrition-Direct*")+SUMIFS('7. NiEm'!J$5,'7. NiEm'!K$5,"*Nutrition-Direct*")+SUMIFS('7. NiEm'!H$9,'7. NiEm'!I$9,"*Nutrition-Direct*")+SUMIFS('7. NiEm'!F$12,'7. NiEm'!G$12,"*Nutrition-Direct*")+SUMIFS('7. NiEm'!F$13,'7. NiEm'!G$13,"*Nutrition-Direct*")+SUMIFS('7. NiEm'!H$19,'7. NiEm'!I$19,"*Nutrition-Direct*")+SUMIFS('7. NiEm'!F$22,'7. NiEm'!G$22,"*Nutrition-Direct*")+SUMIFS('7. NiEm'!F$23,'7. NiEm'!G$23,"*Nutrition-Direct*")+SUMIFS('7. NiEm'!G$29,'7. NiEm'!H$29,"*Nutrition-Direct*")+SUMIFS('7. NiEm'!E$33,'7. NiEm'!F$33,"*Nutrition-Direct*")+SUMIFS('7. NiEm'!D$42,'7. NiEm'!E$42,"*Nutrition-Direct*")+SUMIFS('8. OOMP'!D$10,'8. OOMP'!E$10,"*Nutrition-Direct*")+SUMIFS('9. Nutrition-sensitive'!D$23,'9. Nutrition-sensitive'!E$23,"*Nutrition-Direct*")+SUMIFS('9. Nutrition-sensitive'!H$27,'9. Nutrition-sensitive'!I$27,"*Nutrition-Direct*")+SUMIFS('9. Nutrition-sensitive'!D$36,'9. Nutrition-sensitive'!E$36,"*Nutrition-Direct*")+SUMIFS('10. LGU Mob'!D$9,'10. LGU Mob'!E$9,"*Nutrition-Direct*")+SUMIFS('10. LGU Mob'!J$13,'10. LGU Mob'!K$13,"*Nutrition-Direct*")+SUMIFS('10. LGU Mob'!J$14,'10. LGU Mob'!K$14,"*Nutrition-Direct*")+SUMIFS('10. LGU Mob'!J$15,'10. LGU Mob'!K$15,"*Nutrition-Direct*")+SUMIFS('10. LGU Mob'!F$20,'10. LGU Mob'!G$20,"*Nutrition-Direct*")+SUMIFS('10. LGU Mob'!F$21,'10. LGU Mob'!G$21,"*Nutrition-Direct*")+SUMIFS('10. LGU Mob'!F$22,'10. LGU Mob'!G$22,"*Nutrition-Direct*")+SUMIFS('10. LGU Mob'!D$40,'10. LGU Mob'!E$40,"*Nutrition-Direct*")+SUMIFS('10. LGU Mob'!D$49,'10. LGU Mob'!E$49,"*Nutrition-Direct*")+SUMIFS('11. Policy development'!D$9,'11. Policy development'!E$9,"*Nutrition-Direct*")+SUMIFS('11. Policy development'!J$13,'11. Policy development'!K$13,"*Nutrition-Direct*")+SUMIFS('11. Policy development'!J$14,'11. Policy development'!K$14,"*Nutrition-Direct*")+SUMIFS('11. Policy development'!J$15,'11. Policy development'!K$15,"*Nutrition-Direct*")+SUMIFS('11. Policy development'!D$25,'11. Policy development'!E$25,"*Nutrition-Direct*")+SUMIFS('12. Mgt support'!K$11,'12. Mgt support'!L$11,"*Nutrition-Direct*")+SUMIFS('12. Mgt support'!D$21,'12. Mgt support'!E$21,"*Nutrition-Direct*")+SUMIFS('12. Mgt support'!D$35,'12. Mgt support'!E$35,"*Nutrition-Direct*")+SUMIFS('12. Mgt support'!D$41,'12. Mgt support'!E$41,"*Nutrition-Direct*")+SUMIFS('12. Mgt support'!D$48,'12. Mgt support'!E$48,"*Nutrition-Direct*")+SUMIFS('12. Mgt support'!D$57,'12. Mgt support'!E$57,"*Nutrition-Direct*")+SUMIFS('12. Mgt support'!E$63,'12. Mgt support'!F$63,"*Nutrition-Direct*")+SUMIFS('12. Mgt support'!J$72,'12. Mgt support'!K$72,"*Nutrition-Direct*")+SUMIFS('12. Mgt support'!E$76,'12. Mgt support'!F$76,"*Nutrition-Direct*")+SUMIFS('12. Mgt support'!E$77,'12. Mgt support'!F$77,"*Nutrition-Direct*")+SUMIFS('12. Mgt support'!E$78,'12. Mgt support'!F$78,"*Nutrition-Direct*")+SUMIFS('12. Mgt support'!D$96,'12. Mgt support'!E$96,"*Nutrition-Direct*")+SUMIFS('12. Mgt support'!F$109,'12. Mgt support'!G$109,"*Nutrition-Direct*")+SUMIFS('12. Mgt support'!E$114,'12. Mgt support'!F$114,"*Nutrition-Direct*")+SUMIFS('12. Mgt support'!J$117,'12. Mgt support'!K$117,"*Nutrition-Direct*")+SUMIFS('12. Mgt support'!D$120,'12. Mgt support'!E$120,"*Nutrition-Direct*")+SUMIFS('12. Mgt support'!D$135,'12. Mgt support'!E$135,"*Nutrition-Direct*")</f>
        <v>0</v>
      </c>
      <c r="F32" s="80"/>
    </row>
    <row r="33" spans="1:6" ht="16.5" customHeight="1" x14ac:dyDescent="0.3">
      <c r="A33" s="76"/>
      <c r="B33" s="77">
        <v>2</v>
      </c>
      <c r="C33" s="45" t="s">
        <v>122</v>
      </c>
      <c r="D33" s="548" t="s">
        <v>641</v>
      </c>
      <c r="E33" s="79">
        <f>SUMIFS('1. IYCF'!D$16,'1. IYCF'!E$16,"*ICTech*")+SUMIFS('1. IYCF'!J$24,'1. IYCF'!K$24,"*ICTech*")+SUMIFS('1. IYCF'!H$28,'1. IYCF'!I$28,"*ICTech*")+SUMIFS('1. IYCF'!H$29,'1. IYCF'!I$29,"*ICTech*")+SUMIFS('1. IYCF'!H$30,'1. IYCF'!I$30,"*ICTech*")+SUMIFS('1. IYCF'!D$40,'1. IYCF'!E$40,"*ICTech*")+SUMIFS('1. IYCF'!E$47,'1. IYCF'!F$47,"*ICTech*")+SUMIFS('1. IYCF'!F$51,'1. IYCF'!G$51,"*ICTech*")+SUMIFS('1. IYCF'!D$60,'1. IYCF'!E$60,"*ICTech*")+SUMIFS('2. IMAM'!D$14,'2. IMAM'!E$14,"*ICTech*")+SUMIFS('2. IMAM'!J$22,'2. IMAM'!K$22,"*ICTech*")+SUMIFS('2. IMAM'!E$26,'2. IMAM'!F$26,"*ICTech*")+SUMIFS('2. IMAM'!D$35,'2. IMAM'!E$35,"*ICTech*")+SUMIFS('3.1. Diet Supp for PW'!I$35,'3.1. Diet Supp for PW'!J$35,"*ICTech*")+SUMIFS('3.1. Diet Supp for PW'!D$45,'3.1. Diet Supp for PW'!E$45,"*ICTech*")+SUMIFS('3.2. Diet Supp for 6-23 (2020)'!I$35,'3.2. Diet Supp for 6-23 (2020)'!J$35,"*ICTech*")+SUMIFS('3.2. Diet Supp for 6-23 (2020)'!D$45,'3.2. Diet Supp for 6-23 (2020)'!E$45,"*ICTech*")+SUMIFS('4. Nutri Promotion'!D$10,'4. Nutri Promotion'!E$10,"*ICTech*")+SUMIFS('5. Micronut Supp'!D$10,'5. Micronut Supp'!E$10,"*ICTech*")+SUMIFS('5. Micronut Supp'!D$19,'5. Micronut Supp'!E$19,"*ICTech*")+SUMIFS('5. Micronut Supp'!D$30,'5. Micronut Supp'!E$30,"*ICTech*")+SUMIFS('6. Food Forti'!E$5,'6. Food Forti'!F$5,"*ICTech*")+SUMIFS('6. Food Forti'!I$8,'6. Food Forti'!J$8,"*ICTech*")+SUMIFS('6. Food Forti'!G$18,'6. Food Forti'!H$18,"*ICTech*")+SUMIFS('6. Food Forti'!D$27,'6. Food Forti'!E$27,"*ICTech*")+SUMIFS('7. NiEm'!J$5,'7. NiEm'!K$5,"*ICTech*")+SUMIFS('7. NiEm'!H$9,'7. NiEm'!I$9,"*ICTech*")+SUMIFS('7. NiEm'!F$12,'7. NiEm'!G$12,"*ICTech*")+SUMIFS('7. NiEm'!F$13,'7. NiEm'!G$13,"*ICTech*")+SUMIFS('7. NiEm'!H$19,'7. NiEm'!I$19,"*ICTech*")+SUMIFS('7. NiEm'!F$22,'7. NiEm'!G$22,"*ICTech*")+SUMIFS('7. NiEm'!F$23,'7. NiEm'!G$23,"*ICTech*")+SUMIFS('7. NiEm'!G$29,'7. NiEm'!H$29,"*ICTech*")+SUMIFS('7. NiEm'!E$33,'7. NiEm'!F$33,"*ICTech*")+SUMIFS('7. NiEm'!D$42,'7. NiEm'!E$42,"*ICTech*")+SUMIFS('8. OOMP'!D$10,'8. OOMP'!E$10,"*ICTech*")+SUMIFS('9. Nutrition-sensitive'!D$23,'9. Nutrition-sensitive'!E$23,"*ICTech*")+SUMIFS('9. Nutrition-sensitive'!H$27,'9. Nutrition-sensitive'!I$27,"*ICTech*")+SUMIFS('9. Nutrition-sensitive'!D$36,'9. Nutrition-sensitive'!E$36,"*ICTech*")+SUMIFS('10. LGU Mob'!D$9,'10. LGU Mob'!E$9,"*ICTech*")+SUMIFS('10. LGU Mob'!J$13,'10. LGU Mob'!K$13,"*ICTech*")+SUMIFS('10. LGU Mob'!J$14,'10. LGU Mob'!K$14,"*ICTech*")+SUMIFS('10. LGU Mob'!J$15,'10. LGU Mob'!K$15,"*ICTech*")+SUMIFS('10. LGU Mob'!F$20,'10. LGU Mob'!G$20,"*ICTech*")+SUMIFS('10. LGU Mob'!F$21,'10. LGU Mob'!G$21,"*ICTech*")+SUMIFS('10. LGU Mob'!F$22,'10. LGU Mob'!G$22,"*ICTech*")+SUMIFS('10. LGU Mob'!D$40,'10. LGU Mob'!E$40,"*ICTech*")+SUMIFS('10. LGU Mob'!D$49,'10. LGU Mob'!E$49,"*ICTech*")+SUMIFS('11. Policy development'!D$9,'11. Policy development'!E$9,"*ICTech*")+SUMIFS('11. Policy development'!J$13,'11. Policy development'!K$13,"*ICTech*")+SUMIFS('11. Policy development'!J$14,'11. Policy development'!K$14,"*ICTech*")+SUMIFS('11. Policy development'!J$15,'11. Policy development'!K$15,"*ICTech*")+SUMIFS('11. Policy development'!D$25,'11. Policy development'!E$25,"*ICTech*")+SUMIFS('12. Mgt support'!K$11,'12. Mgt support'!L$11,"*ICTech*")+SUMIFS('12. Mgt support'!D$21,'12. Mgt support'!E$21,"*ICTech*")+SUMIFS('12. Mgt support'!D$35,'12. Mgt support'!E$35,"*ICTech*")+SUMIFS('12. Mgt support'!D$41,'12. Mgt support'!E$41,"*ICTech*")+SUMIFS('12. Mgt support'!D$48,'12. Mgt support'!E$48,"*ICTech*")+SUMIFS('12. Mgt support'!D$57,'12. Mgt support'!E$57,"*ICTech*")+SUMIFS('12. Mgt support'!E$63,'12. Mgt support'!F$63,"*ICTech*")+SUMIFS('12. Mgt support'!J$72,'12. Mgt support'!K$72,"*ICTech*")+SUMIFS('12. Mgt support'!E$76,'12. Mgt support'!F$76,"*ICTech*")+SUMIFS('12. Mgt support'!E$77,'12. Mgt support'!F$77,"*ICTech*")+SUMIFS('12. Mgt support'!E$78,'12. Mgt support'!F$78,"*ICTech*")+SUMIFS('12. Mgt support'!D$96,'12. Mgt support'!E$96,"*ICTech*")+SUMIFS('12. Mgt support'!F$109,'12. Mgt support'!G$109,"*ICTech*")+SUMIFS('12. Mgt support'!E$114,'12. Mgt support'!F$114,"*ICTech*")+SUMIFS('12. Mgt support'!J$117,'12. Mgt support'!K$117,"*ICTech*")+SUMIFS('12. Mgt support'!D$120,'12. Mgt support'!E$120,"*ICTech*")+SUMIFS('12. Mgt support'!D$135,'12. Mgt support'!E$135,"*ICTech*")</f>
        <v>0</v>
      </c>
      <c r="F33" s="80"/>
    </row>
    <row r="34" spans="1:6" ht="16.5" customHeight="1" x14ac:dyDescent="0.3">
      <c r="A34" s="76"/>
      <c r="B34" s="77">
        <v>3</v>
      </c>
      <c r="C34" s="45" t="s">
        <v>124</v>
      </c>
      <c r="D34" s="548" t="s">
        <v>642</v>
      </c>
      <c r="E34" s="79">
        <f>SUMIFS('1. IYCF'!D$16,'1. IYCF'!E$16,"*Shelter*")+SUMIFS('1. IYCF'!J$24,'1. IYCF'!K$24,"*Shelter*")+SUMIFS('1. IYCF'!H$28,'1. IYCF'!I$28,"*Shelter*")+SUMIFS('1. IYCF'!H$29,'1. IYCF'!I$29,"*Shelter*")+SUMIFS('1. IYCF'!H$30,'1. IYCF'!I$30,"*Shelter*")+SUMIFS('1. IYCF'!D$40,'1. IYCF'!E$40,"*Shelter*")+SUMIFS('1. IYCF'!E$47,'1. IYCF'!F$47,"*Shelter*")+SUMIFS('1. IYCF'!F$51,'1. IYCF'!G$51,"*Shelter*")+SUMIFS('1. IYCF'!D$60,'1. IYCF'!E$60,"*Shelter*")+SUMIFS('2. IMAM'!D$14,'2. IMAM'!E$14,"*Shelter*")+SUMIFS('2. IMAM'!J$22,'2. IMAM'!K$22,"*Shelter*")+SUMIFS('2. IMAM'!E$26,'2. IMAM'!F$26,"*Shelter*")+SUMIFS('2. IMAM'!D$35,'2. IMAM'!E$35,"*Shelter*")+SUMIFS('3.1. Diet Supp for PW'!I$35,'3.1. Diet Supp for PW'!J$35,"*Shelter*")+SUMIFS('3.1. Diet Supp for PW'!D$45,'3.1. Diet Supp for PW'!E$45,"*Shelter*")+SUMIFS('3.2. Diet Supp for 6-23 (2020)'!I$35,'3.2. Diet Supp for 6-23 (2020)'!J$35,"*Shelter*")+SUMIFS('3.2. Diet Supp for 6-23 (2020)'!D$45,'3.2. Diet Supp for 6-23 (2020)'!E$45,"*Shelter*")+SUMIFS('4. Nutri Promotion'!D$10,'4. Nutri Promotion'!E$10,"*Shelter*")+SUMIFS('5. Micronut Supp'!D$10,'5. Micronut Supp'!E$10,"*Shelter*")+SUMIFS('5. Micronut Supp'!D$19,'5. Micronut Supp'!E$19,"*Shelter*")+SUMIFS('5. Micronut Supp'!D$30,'5. Micronut Supp'!E$30,"*Shelter*")+SUMIFS('6. Food Forti'!E$5,'6. Food Forti'!F$5,"*Shelter*")+SUMIFS('6. Food Forti'!I$8,'6. Food Forti'!J$8,"*Shelter*")+SUMIFS('6. Food Forti'!G$18,'6. Food Forti'!H$18,"*Shelter*")+SUMIFS('6. Food Forti'!D$27,'6. Food Forti'!E$27,"*Shelter*")+SUMIFS('7. NiEm'!J$5,'7. NiEm'!K$5,"*Shelter*")+SUMIFS('7. NiEm'!H$9,'7. NiEm'!I$9,"*Shelter*")+SUMIFS('7. NiEm'!F$12,'7. NiEm'!G$12,"*Shelter*")+SUMIFS('7. NiEm'!F$13,'7. NiEm'!G$13,"*Shelter*")+SUMIFS('7. NiEm'!H$19,'7. NiEm'!I$19,"*Shelter*")+SUMIFS('7. NiEm'!F$22,'7. NiEm'!G$22,"*Shelter*")+SUMIFS('7. NiEm'!F$23,'7. NiEm'!G$23,"*Shelter*")+SUMIFS('7. NiEm'!G$29,'7. NiEm'!H$29,"*Shelter*")+SUMIFS('7. NiEm'!E$33,'7. NiEm'!F$33,"*Shelter*")+SUMIFS('7. NiEm'!D$42,'7. NiEm'!E$42,"*Shelter*")+SUMIFS('8. OOMP'!D$10,'8. OOMP'!E$10,"*Shelter*")+SUMIFS('9. Nutrition-sensitive'!D$23,'9. Nutrition-sensitive'!E$23,"*Shelter*")+SUMIFS('9. Nutrition-sensitive'!H$27,'9. Nutrition-sensitive'!I$27,"*Shelter*")+SUMIFS('9. Nutrition-sensitive'!D$36,'9. Nutrition-sensitive'!E$36,"*Shelter*")+SUMIFS('10. LGU Mob'!D$9,'10. LGU Mob'!E$9,"*Shelter*")+SUMIFS('10. LGU Mob'!J$13,'10. LGU Mob'!K$13,"*Shelter*")+SUMIFS('10. LGU Mob'!J$14,'10. LGU Mob'!K$14,"*Shelter*")+SUMIFS('10. LGU Mob'!J$15,'10. LGU Mob'!K$15,"*Shelter*")+SUMIFS('10. LGU Mob'!F$20,'10. LGU Mob'!G$20,"*Shelter*")+SUMIFS('10. LGU Mob'!F$21,'10. LGU Mob'!G$21,"*Shelter*")+SUMIFS('10. LGU Mob'!F$22,'10. LGU Mob'!G$22,"*Shelter*")+SUMIFS('10. LGU Mob'!D$40,'10. LGU Mob'!E$40,"*Shelter*")+SUMIFS('10. LGU Mob'!D$49,'10. LGU Mob'!E$49,"*Shelter*")+SUMIFS('11. Policy development'!D$9,'11. Policy development'!E$9,"*Shelter*")+SUMIFS('11. Policy development'!J$13,'11. Policy development'!K$13,"*Shelter*")+SUMIFS('11. Policy development'!J$14,'11. Policy development'!K$14,"*Shelter*")+SUMIFS('11. Policy development'!J$15,'11. Policy development'!K$15,"*Shelter*")+SUMIFS('11. Policy development'!D$25,'11. Policy development'!E$25,"*Shelter*")+SUMIFS('12. Mgt support'!K$11,'12. Mgt support'!L$11,"*Shelter*")+SUMIFS('12. Mgt support'!D$21,'12. Mgt support'!E$21,"*Shelter*")+SUMIFS('12. Mgt support'!D$35,'12. Mgt support'!E$35,"*Shelter*")+SUMIFS('12. Mgt support'!D$41,'12. Mgt support'!E$41,"*Shelter*")+SUMIFS('12. Mgt support'!D$48,'12. Mgt support'!E$48,"*Shelter*")+SUMIFS('12. Mgt support'!D$57,'12. Mgt support'!E$57,"*Shelter*")+SUMIFS('12. Mgt support'!E$63,'12. Mgt support'!F$63,"*Shelter*")+SUMIFS('12. Mgt support'!J$72,'12. Mgt support'!K$72,"*Shelter*")+SUMIFS('12. Mgt support'!E$76,'12. Mgt support'!F$76,"*Shelter*")+SUMIFS('12. Mgt support'!E$77,'12. Mgt support'!F$77,"*Shelter*")+SUMIFS('12. Mgt support'!E$78,'12. Mgt support'!F$78,"*Shelter*")+SUMIFS('12. Mgt support'!D$96,'12. Mgt support'!E$96,"*Shelter*")+SUMIFS('12. Mgt support'!F$109,'12. Mgt support'!G$109,"*Shelter*")+SUMIFS('12. Mgt support'!E$114,'12. Mgt support'!F$114,"*Shelter*")+SUMIFS('12. Mgt support'!J$117,'12. Mgt support'!K$117,"*Shelter*")+SUMIFS('12. Mgt support'!D$120,'12. Mgt support'!E$120,"*Shelter*")+SUMIFS('12. Mgt support'!D$135,'12. Mgt support'!E$135,"*Shelter*")</f>
        <v>0</v>
      </c>
      <c r="F34" s="80"/>
    </row>
    <row r="35" spans="1:6" ht="16.5" customHeight="1" x14ac:dyDescent="0.3">
      <c r="A35" s="76"/>
      <c r="B35" s="77">
        <v>4</v>
      </c>
      <c r="C35" s="45" t="s">
        <v>123</v>
      </c>
      <c r="D35" s="548" t="s">
        <v>643</v>
      </c>
      <c r="E35" s="79">
        <f>SUMIFS('1. IYCF'!D$16,'1. IYCF'!E$16,"*Elderly*")+SUMIFS('1. IYCF'!J$24,'1. IYCF'!K$24,"*Elderly*")+SUMIFS('1. IYCF'!H$28,'1. IYCF'!I$28,"*Elderly*")+SUMIFS('1. IYCF'!H$29,'1. IYCF'!I$29,"*Elderly*")+SUMIFS('1. IYCF'!H$30,'1. IYCF'!I$30,"*Elderly*")+SUMIFS('1. IYCF'!D$40,'1. IYCF'!E$40,"*Elderly*")+SUMIFS('1. IYCF'!E$47,'1. IYCF'!F$47,"*Elderly*")+SUMIFS('1. IYCF'!F$51,'1. IYCF'!G$51,"*Elderly*")+SUMIFS('1. IYCF'!D$60,'1. IYCF'!E$60,"*Elderly*")+SUMIFS('2. IMAM'!D$14,'2. IMAM'!E$14,"*Elderly*")+SUMIFS('2. IMAM'!J$22,'2. IMAM'!K$22,"*Elderly*")+SUMIFS('2. IMAM'!E$26,'2. IMAM'!F$26,"*Elderly*")+SUMIFS('2. IMAM'!D$35,'2. IMAM'!E$35,"*Elderly*")+SUMIFS('3.1. Diet Supp for PW'!I$35,'3.1. Diet Supp for PW'!J$35,"*Elderly*")+SUMIFS('3.1. Diet Supp for PW'!D$45,'3.1. Diet Supp for PW'!E$45,"*Elderly*")+SUMIFS('3.2. Diet Supp for 6-23 (2020)'!I$35,'3.2. Diet Supp for 6-23 (2020)'!J$35,"*Elderly*")+SUMIFS('3.2. Diet Supp for 6-23 (2020)'!D$45,'3.2. Diet Supp for 6-23 (2020)'!E$45,"*Elderly*")+SUMIFS('4. Nutri Promotion'!D$10,'4. Nutri Promotion'!E$10,"*Elderly*")+SUMIFS('5. Micronut Supp'!D$10,'5. Micronut Supp'!E$10,"*Elderly*")+SUMIFS('5. Micronut Supp'!D$19,'5. Micronut Supp'!E$19,"*Elderly*")+SUMIFS('5. Micronut Supp'!D$30,'5. Micronut Supp'!E$30,"*Elderly*")+SUMIFS('6. Food Forti'!E$5,'6. Food Forti'!F$5,"*Elderly*")+SUMIFS('6. Food Forti'!I$8,'6. Food Forti'!J$8,"*Elderly*")+SUMIFS('6. Food Forti'!G$18,'6. Food Forti'!H$18,"*Elderly*")+SUMIFS('6. Food Forti'!D$27,'6. Food Forti'!E$27,"*Elderly*")+SUMIFS('7. NiEm'!J$5,'7. NiEm'!K$5,"*Elderly*")+SUMIFS('7. NiEm'!H$9,'7. NiEm'!I$9,"*Elderly*")+SUMIFS('7. NiEm'!F$12,'7. NiEm'!G$12,"*Elderly*")+SUMIFS('7. NiEm'!F$13,'7. NiEm'!G$13,"*Elderly*")+SUMIFS('7. NiEm'!H$19,'7. NiEm'!I$19,"*Elderly*")+SUMIFS('7. NiEm'!F$22,'7. NiEm'!G$22,"*Elderly*")+SUMIFS('7. NiEm'!F$23,'7. NiEm'!G$23,"*Elderly*")+SUMIFS('7. NiEm'!G$29,'7. NiEm'!H$29,"*Elderly*")+SUMIFS('7. NiEm'!E$33,'7. NiEm'!F$33,"*Elderly*")+SUMIFS('7. NiEm'!D$42,'7. NiEm'!E$42,"*Elderly*")+SUMIFS('8. OOMP'!D$10,'8. OOMP'!E$10,"*Elderly*")+SUMIFS('9. Nutrition-sensitive'!D$23,'9. Nutrition-sensitive'!E$23,"*Elderly*")+SUMIFS('9. Nutrition-sensitive'!H$27,'9. Nutrition-sensitive'!I$27,"*Elderly*")+SUMIFS('9. Nutrition-sensitive'!D$36,'9. Nutrition-sensitive'!E$36,"*Elderly*")+SUMIFS('10. LGU Mob'!D$9,'10. LGU Mob'!E$9,"*Elderly*")+SUMIFS('10. LGU Mob'!J$13,'10. LGU Mob'!K$13,"*Elderly*")+SUMIFS('10. LGU Mob'!J$14,'10. LGU Mob'!K$14,"*Elderly*")+SUMIFS('10. LGU Mob'!J$15,'10. LGU Mob'!K$15,"*Elderly*")+SUMIFS('10. LGU Mob'!F$20,'10. LGU Mob'!G$20,"*Elderly*")+SUMIFS('10. LGU Mob'!F$21,'10. LGU Mob'!G$21,"*Elderly*")+SUMIFS('10. LGU Mob'!F$22,'10. LGU Mob'!G$22,"*Elderly*")+SUMIFS('10. LGU Mob'!D$40,'10. LGU Mob'!E$40,"*Elderly*")+SUMIFS('10. LGU Mob'!D$49,'10. LGU Mob'!E$49,"*Elderly*")+SUMIFS('11. Policy development'!D$9,'11. Policy development'!E$9,"*Elderly*")+SUMIFS('11. Policy development'!J$13,'11. Policy development'!K$13,"*Elderly*")+SUMIFS('11. Policy development'!J$14,'11. Policy development'!K$14,"*Elderly*")+SUMIFS('11. Policy development'!J$15,'11. Policy development'!K$15,"*Elderly*")+SUMIFS('11. Policy development'!D$25,'11. Policy development'!E$25,"*Elderly*")+SUMIFS('12. Mgt support'!K$11,'12. Mgt support'!L$11,"*Elderly*")+SUMIFS('12. Mgt support'!D$21,'12. Mgt support'!E$21,"*Elderly*")+SUMIFS('12. Mgt support'!D$35,'12. Mgt support'!E$35,"*Elderly*")+SUMIFS('12. Mgt support'!D$41,'12. Mgt support'!E$41,"*Elderly*")+SUMIFS('12. Mgt support'!D$48,'12. Mgt support'!E$48,"*Elderly*")+SUMIFS('12. Mgt support'!D$57,'12. Mgt support'!E$57,"*Elderly*")+SUMIFS('12. Mgt support'!E$63,'12. Mgt support'!F$63,"*Elderly*")+SUMIFS('12. Mgt support'!J$72,'12. Mgt support'!K$72,"*Elderly*")+SUMIFS('12. Mgt support'!E$76,'12. Mgt support'!F$76,"*Elderly*")+SUMIFS('12. Mgt support'!E$77,'12. Mgt support'!F$77,"*Elderly*")+SUMIFS('12. Mgt support'!E$78,'12. Mgt support'!F$78,"*Elderly*")+SUMIFS('12. Mgt support'!D$96,'12. Mgt support'!E$96,"*Elderly*")+SUMIFS('12. Mgt support'!F$109,'12. Mgt support'!G$109,"*Elderly*")+SUMIFS('12. Mgt support'!E$114,'12. Mgt support'!F$114,"*Elderly*")+SUMIFS('12. Mgt support'!J$117,'12. Mgt support'!K$117,"*Elderly*")+SUMIFS('12. Mgt support'!D$120,'12. Mgt support'!E$120,"*Elderly*")+SUMIFS('12. Mgt support'!D$135,'12. Mgt support'!E$135,"*Elderly*")</f>
        <v>0</v>
      </c>
      <c r="F35" s="80"/>
    </row>
    <row r="36" spans="1:6" ht="16.5" customHeight="1" x14ac:dyDescent="0.3">
      <c r="A36" s="76"/>
      <c r="B36" s="77">
        <v>5</v>
      </c>
      <c r="C36" s="45" t="s">
        <v>125</v>
      </c>
      <c r="D36" s="548" t="s">
        <v>133</v>
      </c>
      <c r="E36" s="79">
        <f>SUMIFS('1. IYCF'!D$16,'1. IYCF'!E$16,"*PHFP*")+SUMIFS('1. IYCF'!J$24,'1. IYCF'!K$24,"*PHFP*")+SUMIFS('1. IYCF'!H$28,'1. IYCF'!I$28,"*PHFP*")+SUMIFS('1. IYCF'!H$29,'1. IYCF'!I$29,"*PHFP*")+SUMIFS('1. IYCF'!H$30,'1. IYCF'!I$30,"*PHFP*")+SUMIFS('1. IYCF'!D$40,'1. IYCF'!E$40,"*PHFP*")+SUMIFS('1. IYCF'!E$47,'1. IYCF'!F$47,"*PHFP*")+SUMIFS('1. IYCF'!F$51,'1. IYCF'!G$51,"*PHFP*")+SUMIFS('1. IYCF'!D$60,'1. IYCF'!E$60,"*PHFP*")+SUMIFS('2. IMAM'!D$14,'2. IMAM'!E$14,"*PHFP*")+SUMIFS('2. IMAM'!J$22,'2. IMAM'!K$22,"*PHFP*")+SUMIFS('2. IMAM'!E$26,'2. IMAM'!F$26,"*PHFP*")+SUMIFS('2. IMAM'!D$35,'2. IMAM'!E$35,"*PHFP*")+SUMIFS('3.1. Diet Supp for PW'!I$35,'3.1. Diet Supp for PW'!J$35,"*PHFP*")+SUMIFS('3.1. Diet Supp for PW'!D$45,'3.1. Diet Supp for PW'!E$45,"*PHFP*")+SUMIFS('3.2. Diet Supp for 6-23 (2020)'!I$35,'3.2. Diet Supp for 6-23 (2020)'!J$35,"*PHFP*")+SUMIFS('3.2. Diet Supp for 6-23 (2020)'!D$45,'3.2. Diet Supp for 6-23 (2020)'!E$45,"*PHFP*")+SUMIFS('4. Nutri Promotion'!D$10,'4. Nutri Promotion'!E$10,"*PHFP*")+SUMIFS('5. Micronut Supp'!D$10,'5. Micronut Supp'!E$10,"*PHFP*")+SUMIFS('5. Micronut Supp'!D$19,'5. Micronut Supp'!E$19,"*PHFP*")+SUMIFS('5. Micronut Supp'!D$30,'5. Micronut Supp'!E$30,"*PHFP*")+SUMIFS('6. Food Forti'!E$5,'6. Food Forti'!F$5,"*PHFP*")+SUMIFS('6. Food Forti'!I$8,'6. Food Forti'!J$8,"*PHFP*")+SUMIFS('6. Food Forti'!G$18,'6. Food Forti'!H$18,"*PHFP*")+SUMIFS('6. Food Forti'!D$27,'6. Food Forti'!E$27,"*PHFP*")+SUMIFS('7. NiEm'!J$5,'7. NiEm'!K$5,"*PHFP*")+SUMIFS('7. NiEm'!H$9,'7. NiEm'!I$9,"*PHFP*")+SUMIFS('7. NiEm'!F$12,'7. NiEm'!G$12,"*PHFP*")+SUMIFS('7. NiEm'!F$13,'7. NiEm'!G$13,"*PHFP*")+SUMIFS('7. NiEm'!H$19,'7. NiEm'!I$19,"*PHFP*")+SUMIFS('7. NiEm'!F$22,'7. NiEm'!G$22,"*PHFP*")+SUMIFS('7. NiEm'!F$23,'7. NiEm'!G$23,"*PHFP*")+SUMIFS('7. NiEm'!G$29,'7. NiEm'!H$29,"*PHFP*")+SUMIFS('7. NiEm'!E$33,'7. NiEm'!F$33,"*PHFP*")+SUMIFS('7. NiEm'!D$42,'7. NiEm'!E$42,"*PHFP*")+SUMIFS('8. OOMP'!D$10,'8. OOMP'!E$10,"*PHFP*")+SUMIFS('9. Nutrition-sensitive'!D$23,'9. Nutrition-sensitive'!E$23,"*PHFP*")+SUMIFS('9. Nutrition-sensitive'!H$27,'9. Nutrition-sensitive'!I$27,"*PHFP*")+SUMIFS('9. Nutrition-sensitive'!D$36,'9. Nutrition-sensitive'!E$36,"*PHFP*")+SUMIFS('10. LGU Mob'!D$9,'10. LGU Mob'!E$9,"*PHFP*")+SUMIFS('10. LGU Mob'!J$13,'10. LGU Mob'!K$13,"*PHFP*")+SUMIFS('10. LGU Mob'!J$14,'10. LGU Mob'!K$14,"*PHFP*")+SUMIFS('10. LGU Mob'!J$15,'10. LGU Mob'!K$15,"*PHFP*")+SUMIFS('10. LGU Mob'!F$20,'10. LGU Mob'!G$20,"*PHFP*")+SUMIFS('10. LGU Mob'!F$21,'10. LGU Mob'!G$21,"*PHFP*")+SUMIFS('10. LGU Mob'!F$22,'10. LGU Mob'!G$22,"*PHFP*")+SUMIFS('10. LGU Mob'!D$40,'10. LGU Mob'!E$40,"*PHFP*")+SUMIFS('10. LGU Mob'!D$49,'10. LGU Mob'!E$49,"*PHFP*")+SUMIFS('11. Policy development'!D$9,'11. Policy development'!E$9,"*PHFP*")+SUMIFS('11. Policy development'!J$13,'11. Policy development'!K$13,"*PHFP*")+SUMIFS('11. Policy development'!J$14,'11. Policy development'!K$14,"*PHFP*")+SUMIFS('11. Policy development'!J$15,'11. Policy development'!K$15,"*PHFP*")+SUMIFS('11. Policy development'!D$25,'11. Policy development'!E$25,"*PHFP*")+SUMIFS('12. Mgt support'!K$11,'12. Mgt support'!L$11,"*PHFP*")+SUMIFS('12. Mgt support'!D$21,'12. Mgt support'!E$21,"*PHFP*")+SUMIFS('12. Mgt support'!D$35,'12. Mgt support'!E$35,"*PHFP*")+SUMIFS('12. Mgt support'!D$41,'12. Mgt support'!E$41,"*PHFP*")+SUMIFS('12. Mgt support'!D$48,'12. Mgt support'!E$48,"*PHFP*")+SUMIFS('12. Mgt support'!D$57,'12. Mgt support'!E$57,"*PHFP*")+SUMIFS('12. Mgt support'!E$63,'12. Mgt support'!F$63,"*PHFP*")+SUMIFS('12. Mgt support'!J$72,'12. Mgt support'!K$72,"*PHFP*")+SUMIFS('12. Mgt support'!E$76,'12. Mgt support'!F$76,"*PHFP*")+SUMIFS('12. Mgt support'!E$77,'12. Mgt support'!F$77,"*PHFP*")+SUMIFS('12. Mgt support'!E$78,'12. Mgt support'!F$78,"*PHFP*")+SUMIFS('12. Mgt support'!D$96,'12. Mgt support'!E$96,"*PHFP*")+SUMIFS('12. Mgt support'!F$109,'12. Mgt support'!G$109,"*PHFP*")+SUMIFS('12. Mgt support'!E$114,'12. Mgt support'!F$114,"*PHFP*")+SUMIFS('12. Mgt support'!J$117,'12. Mgt support'!K$117,"*PHFP*")+SUMIFS('12. Mgt support'!D$120,'12. Mgt support'!E$120,"*PHFP*")+SUMIFS('12. Mgt support'!D$135,'12. Mgt support'!E$135,"*PHFP*")</f>
        <v>0</v>
      </c>
      <c r="F36" s="80"/>
    </row>
    <row r="37" spans="1:6" ht="16.5" customHeight="1" x14ac:dyDescent="0.3">
      <c r="A37" s="76"/>
      <c r="B37" s="77">
        <v>6</v>
      </c>
      <c r="C37" s="45" t="s">
        <v>126</v>
      </c>
      <c r="D37" s="548" t="s">
        <v>644</v>
      </c>
      <c r="E37" s="79">
        <f>SUMIFS('1. IYCF'!D$16,'1. IYCF'!E$16,"*CoastalMgmt*")+SUMIFS('1. IYCF'!J$24,'1. IYCF'!K$24,"*CoastalMgmt*")+SUMIFS('1. IYCF'!H$28,'1. IYCF'!I$28,"*CoastalMgmt*")+SUMIFS('1. IYCF'!H$29,'1. IYCF'!I$29,"*CoastalMgmt*")+SUMIFS('1. IYCF'!H$30,'1. IYCF'!I$30,"*CoastalMgmt*")+SUMIFS('1. IYCF'!D$40,'1. IYCF'!E$40,"*CoastalMgmt*")+SUMIFS('1. IYCF'!E$47,'1. IYCF'!F$47,"*CoastalMgmt*")+SUMIFS('1. IYCF'!F$51,'1. IYCF'!G$51,"*CoastalMgmt*")+SUMIFS('1. IYCF'!D$60,'1. IYCF'!E$60,"*CoastalMgmt*")+SUMIFS('2. IMAM'!D$14,'2. IMAM'!E$14,"*CoastalMgmt*")+SUMIFS('2. IMAM'!J$22,'2. IMAM'!K$22,"*CoastalMgmt*")+SUMIFS('2. IMAM'!E$26,'2. IMAM'!F$26,"*CoastalMgmt*")+SUMIFS('2. IMAM'!D$35,'2. IMAM'!E$35,"*CoastalMgmt*")+SUMIFS('3.1. Diet Supp for PW'!I$35,'3.1. Diet Supp for PW'!J$35,"*CoastalMgmt*")+SUMIFS('3.1. Diet Supp for PW'!D$45,'3.1. Diet Supp for PW'!E$45,"*CoastalMgmt*")+SUMIFS('3.2. Diet Supp for 6-23 (2020)'!I$35,'3.2. Diet Supp for 6-23 (2020)'!J$35,"*CoastalMgmt*")+SUMIFS('3.2. Diet Supp for 6-23 (2020)'!D$45,'3.2. Diet Supp for 6-23 (2020)'!E$45,"*CoastalMgmt*")+SUMIFS('4. Nutri Promotion'!D$10,'4. Nutri Promotion'!E$10,"*CoastalMgmt*")+SUMIFS('5. Micronut Supp'!D$10,'5. Micronut Supp'!E$10,"*CoastalMgmt*")+SUMIFS('5. Micronut Supp'!D$19,'5. Micronut Supp'!E$19,"*CoastalMgmt*")+SUMIFS('5. Micronut Supp'!D$30,'5. Micronut Supp'!E$30,"*CoastalMgmt*")+SUMIFS('6. Food Forti'!E$5,'6. Food Forti'!F$5,"*CoastalMgmt*")+SUMIFS('6. Food Forti'!I$8,'6. Food Forti'!J$8,"*CoastalMgmt*")+SUMIFS('6. Food Forti'!G$18,'6. Food Forti'!H$18,"*CoastalMgmt*")+SUMIFS('6. Food Forti'!D$27,'6. Food Forti'!E$27,"*CoastalMgmt*")+SUMIFS('7. NiEm'!J$5,'7. NiEm'!K$5,"*CoastalMgmt*")+SUMIFS('7. NiEm'!H$9,'7. NiEm'!I$9,"*CoastalMgmt*")+SUMIFS('7. NiEm'!F$12,'7. NiEm'!G$12,"*CoastalMgmt*")+SUMIFS('7. NiEm'!F$13,'7. NiEm'!G$13,"*CoastalMgmt*")+SUMIFS('7. NiEm'!H$19,'7. NiEm'!I$19,"*CoastalMgmt*")+SUMIFS('7. NiEm'!F$22,'7. NiEm'!G$22,"*CoastalMgmt*")+SUMIFS('7. NiEm'!F$23,'7. NiEm'!G$23,"*CoastalMgmt*")+SUMIFS('7. NiEm'!G$29,'7. NiEm'!H$29,"*CoastalMgmt*")+SUMIFS('7. NiEm'!E$33,'7. NiEm'!F$33,"*CoastalMgmt*")+SUMIFS('7. NiEm'!D$42,'7. NiEm'!E$42,"*CoastalMgmt*")+SUMIFS('8. OOMP'!D$10,'8. OOMP'!E$10,"*CoastalMgmt*")+SUMIFS('9. Nutrition-sensitive'!D$23,'9. Nutrition-sensitive'!E$23,"*CoastalMgmt*")+SUMIFS('9. Nutrition-sensitive'!H$27,'9. Nutrition-sensitive'!I$27,"*CoastalMgmt*")+SUMIFS('9. Nutrition-sensitive'!D$36,'9. Nutrition-sensitive'!E$36,"*CoastalMgmt*")+SUMIFS('10. LGU Mob'!D$9,'10. LGU Mob'!E$9,"*CoastalMgmt*")+SUMIFS('10. LGU Mob'!J$13,'10. LGU Mob'!K$13,"*CoastalMgmt*")+SUMIFS('10. LGU Mob'!J$14,'10. LGU Mob'!K$14,"*CoastalMgmt*")+SUMIFS('10. LGU Mob'!J$15,'10. LGU Mob'!K$15,"*CoastalMgmt*")+SUMIFS('10. LGU Mob'!F$20,'10. LGU Mob'!G$20,"*CoastalMgmt*")+SUMIFS('10. LGU Mob'!F$21,'10. LGU Mob'!G$21,"*CoastalMgmt*")+SUMIFS('10. LGU Mob'!F$22,'10. LGU Mob'!G$22,"*CoastalMgmt*")+SUMIFS('10. LGU Mob'!D$40,'10. LGU Mob'!E$40,"*CoastalMgmt*")+SUMIFS('10. LGU Mob'!D$49,'10. LGU Mob'!E$49,"*CoastalMgmt*")+SUMIFS('11. Policy development'!D$9,'11. Policy development'!E$9,"*CoastalMgmt*")+SUMIFS('11. Policy development'!J$13,'11. Policy development'!K$13,"*CoastalMgmt*")+SUMIFS('11. Policy development'!J$14,'11. Policy development'!K$14,"*CoastalMgmt*")+SUMIFS('11. Policy development'!J$15,'11. Policy development'!K$15,"*CoastalMgmt*")+SUMIFS('11. Policy development'!D$25,'11. Policy development'!E$25,"*CoastalMgmt*")+SUMIFS('12. Mgt support'!K$11,'12. Mgt support'!L$11,"*CoastalMgmt*")+SUMIFS('12. Mgt support'!D$21,'12. Mgt support'!E$21,"*CoastalMgmt*")+SUMIFS('12. Mgt support'!D$35,'12. Mgt support'!E$35,"*CoastalMgmt*")+SUMIFS('12. Mgt support'!D$41,'12. Mgt support'!E$41,"*CoastalMgmt*")+SUMIFS('12. Mgt support'!D$48,'12. Mgt support'!E$48,"*CoastalMgmt*")+SUMIFS('12. Mgt support'!D$57,'12. Mgt support'!E$57,"*CoastalMgmt*")+SUMIFS('12. Mgt support'!E$63,'12. Mgt support'!F$63,"*CoastalMgmt*")+SUMIFS('12. Mgt support'!J$72,'12. Mgt support'!K$72,"*CoastalMgmt*")+SUMIFS('12. Mgt support'!E$76,'12. Mgt support'!F$76,"*CoastalMgmt*")+SUMIFS('12. Mgt support'!E$77,'12. Mgt support'!F$77,"*CoastalMgmt*")+SUMIFS('12. Mgt support'!E$78,'12. Mgt support'!F$78,"*CoastalMgmt*")+SUMIFS('12. Mgt support'!D$96,'12. Mgt support'!E$96,"*CoastalMgmt*")+SUMIFS('12. Mgt support'!F$109,'12. Mgt support'!G$109,"*CoastalMgmt*")+SUMIFS('12. Mgt support'!E$114,'12. Mgt support'!F$114,"*CoastalMgmt*")+SUMIFS('12. Mgt support'!J$117,'12. Mgt support'!K$117,"*CoastalMgmt*")+SUMIFS('12. Mgt support'!D$120,'12. Mgt support'!E$120,"*CoastalMgmt*")+SUMIFS('12. Mgt support'!D$135,'12. Mgt support'!E$135,"*CoastalMgmt*")</f>
        <v>0</v>
      </c>
      <c r="F37" s="80"/>
    </row>
    <row r="38" spans="1:6" ht="16.5" customHeight="1" x14ac:dyDescent="0.3">
      <c r="A38" s="76"/>
      <c r="B38" s="77">
        <v>7</v>
      </c>
      <c r="C38" s="78" t="s">
        <v>127</v>
      </c>
      <c r="D38" s="548" t="s">
        <v>645</v>
      </c>
      <c r="E38" s="79">
        <f>SUMIFS('1. IYCF'!D$16,'1. IYCF'!E$16,"*InfoStratMgmt*")+SUMIFS('1. IYCF'!J$24,'1. IYCF'!K$24,"*InfoStratMgmt*")+SUMIFS('1. IYCF'!H$28,'1. IYCF'!I$28,"*InfoStratMgmt*")+SUMIFS('1. IYCF'!H$29,'1. IYCF'!I$29,"*InfoStratMgmt*")+SUMIFS('1. IYCF'!H$30,'1. IYCF'!I$30,"*InfoStratMgmt*")+SUMIFS('1. IYCF'!D$40,'1. IYCF'!E$40,"*InfoStratMgmt*")+SUMIFS('1. IYCF'!E$47,'1. IYCF'!F$47,"*InfoStratMgmt*")+SUMIFS('1. IYCF'!F$51,'1. IYCF'!G$51,"*InfoStratMgmt*")+SUMIFS('1. IYCF'!D$60,'1. IYCF'!E$60,"*InfoStratMgmt*")+SUMIFS('2. IMAM'!D$14,'2. IMAM'!E$14,"*InfoStratMgmt*")+SUMIFS('2. IMAM'!J$22,'2. IMAM'!K$22,"*InfoStratMgmt*")+SUMIFS('2. IMAM'!E$26,'2. IMAM'!F$26,"*InfoStratMgmt*")+SUMIFS('2. IMAM'!D$35,'2. IMAM'!E$35,"*InfoStratMgmt*")+SUMIFS('3.1. Diet Supp for PW'!I$35,'3.1. Diet Supp for PW'!J$35,"*InfoStratMgmt*")+SUMIFS('3.1. Diet Supp for PW'!D$45,'3.1. Diet Supp for PW'!E$45,"*InfoStratMgmt*")+SUMIFS('3.2. Diet Supp for 6-23 (2020)'!I$35,'3.2. Diet Supp for 6-23 (2020)'!J$35,"*InfoStratMgmt*")+SUMIFS('3.2. Diet Supp for 6-23 (2020)'!D$45,'3.2. Diet Supp for 6-23 (2020)'!E$45,"*InfoStratMgmt*")+SUMIFS('4. Nutri Promotion'!D$10,'4. Nutri Promotion'!E$10,"*InfoStratMgmt*")+SUMIFS('5. Micronut Supp'!D$10,'5. Micronut Supp'!E$10,"*InfoStratMgmt*")+SUMIFS('5. Micronut Supp'!D$19,'5. Micronut Supp'!E$19,"*InfoStratMgmt*")+SUMIFS('5. Micronut Supp'!D$30,'5. Micronut Supp'!E$30,"*InfoStratMgmt*")+SUMIFS('6. Food Forti'!E$5,'6. Food Forti'!F$5,"*InfoStratMgmt*")+SUMIFS('6. Food Forti'!I$8,'6. Food Forti'!J$8,"*InfoStratMgmt*")+SUMIFS('6. Food Forti'!G$18,'6. Food Forti'!H$18,"*InfoStratMgmt*")+SUMIFS('6. Food Forti'!D$27,'6. Food Forti'!E$27,"*InfoStratMgmt*")+SUMIFS('7. NiEm'!J$5,'7. NiEm'!K$5,"*InfoStratMgmt*")+SUMIFS('7. NiEm'!H$9,'7. NiEm'!I$9,"*InfoStratMgmt*")+SUMIFS('7. NiEm'!F$12,'7. NiEm'!G$12,"*InfoStratMgmt*")+SUMIFS('7. NiEm'!F$13,'7. NiEm'!G$13,"*InfoStratMgmt*")+SUMIFS('7. NiEm'!H$19,'7. NiEm'!I$19,"*InfoStratMgmt*")+SUMIFS('7. NiEm'!F$22,'7. NiEm'!G$22,"*InfoStratMgmt*")+SUMIFS('7. NiEm'!F$23,'7. NiEm'!G$23,"*InfoStratMgmt*")+SUMIFS('7. NiEm'!G$29,'7. NiEm'!H$29,"*InfoStratMgmt*")+SUMIFS('7. NiEm'!E$33,'7. NiEm'!F$33,"*InfoStratMgmt*")+SUMIFS('7. NiEm'!D$42,'7. NiEm'!E$42,"*InfoStratMgmt*")+SUMIFS('8. OOMP'!D$10,'8. OOMP'!E$10,"*InfoStratMgmt*")+SUMIFS('9. Nutrition-sensitive'!D$23,'9. Nutrition-sensitive'!E$23,"*InfoStratMgmt*")+SUMIFS('9. Nutrition-sensitive'!H$27,'9. Nutrition-sensitive'!I$27,"*InfoStratMgmt*")+SUMIFS('9. Nutrition-sensitive'!D$36,'9. Nutrition-sensitive'!E$36,"*InfoStratMgmt*")+SUMIFS('10. LGU Mob'!D$9,'10. LGU Mob'!E$9,"*InfoStratMgmt*")+SUMIFS('10. LGU Mob'!J$13,'10. LGU Mob'!K$13,"*InfoStratMgmt*")+SUMIFS('10. LGU Mob'!J$14,'10. LGU Mob'!K$14,"*InfoStratMgmt*")+SUMIFS('10. LGU Mob'!J$15,'10. LGU Mob'!K$15,"*InfoStratMgmt*")+SUMIFS('10. LGU Mob'!F$20,'10. LGU Mob'!G$20,"*InfoStratMgmt*")+SUMIFS('10. LGU Mob'!F$21,'10. LGU Mob'!G$21,"*InfoStratMgmt*")+SUMIFS('10. LGU Mob'!F$22,'10. LGU Mob'!G$22,"*InfoStratMgmt*")+SUMIFS('10. LGU Mob'!D$40,'10. LGU Mob'!E$40,"*InfoStratMgmt*")+SUMIFS('10. LGU Mob'!D$49,'10. LGU Mob'!E$49,"*InfoStratMgmt*")+SUMIFS('11. Policy development'!D$9,'11. Policy development'!E$9,"*InfoStratMgmt*")+SUMIFS('11. Policy development'!J$13,'11. Policy development'!K$13,"*InfoStratMgmt*")+SUMIFS('11. Policy development'!J$14,'11. Policy development'!K$14,"*InfoStratMgmt*")+SUMIFS('11. Policy development'!J$15,'11. Policy development'!K$15,"*InfoStratMgmt*")+SUMIFS('11. Policy development'!D$25,'11. Policy development'!E$25,"*InfoStratMgmt*")+SUMIFS('12. Mgt support'!K$11,'12. Mgt support'!L$11,"*InfoStratMgmt*")+SUMIFS('12. Mgt support'!D$21,'12. Mgt support'!E$21,"*InfoStratMgmt*")+SUMIFS('12. Mgt support'!D$35,'12. Mgt support'!E$35,"*InfoStratMgmt*")+SUMIFS('12. Mgt support'!D$41,'12. Mgt support'!E$41,"*InfoStratMgmt*")+SUMIFS('12. Mgt support'!D$48,'12. Mgt support'!E$48,"*InfoStratMgmt*")+SUMIFS('12. Mgt support'!D$57,'12. Mgt support'!E$57,"*InfoStratMgmt*")+SUMIFS('12. Mgt support'!E$63,'12. Mgt support'!F$63,"*InfoStratMgmt*")+SUMIFS('12. Mgt support'!J$72,'12. Mgt support'!K$72,"*InfoStratMgmt*")+SUMIFS('12. Mgt support'!E$76,'12. Mgt support'!F$76,"*InfoStratMgmt*")+SUMIFS('12. Mgt support'!E$77,'12. Mgt support'!F$77,"*InfoStratMgmt*")+SUMIFS('12. Mgt support'!E$78,'12. Mgt support'!F$78,"*InfoStratMgmt*")+SUMIFS('12. Mgt support'!D$96,'12. Mgt support'!E$96,"*InfoStratMgmt*")+SUMIFS('12. Mgt support'!F$109,'12. Mgt support'!G$109,"*InfoStratMgmt*")+SUMIFS('12. Mgt support'!E$114,'12. Mgt support'!F$114,"*InfoStratMgmt*")+SUMIFS('12. Mgt support'!J$117,'12. Mgt support'!K$117,"*InfoStratMgmt*")+SUMIFS('12. Mgt support'!D$120,'12. Mgt support'!E$120,"*InfoStratMgmt*")+SUMIFS('12. Mgt support'!D$135,'12. Mgt support'!E$135,"*InfoStratMgmt*")</f>
        <v>0</v>
      </c>
      <c r="F38" s="80"/>
    </row>
    <row r="39" spans="1:6" ht="16.5" customHeight="1" x14ac:dyDescent="0.3">
      <c r="A39" s="76"/>
      <c r="B39" s="77">
        <v>8</v>
      </c>
      <c r="C39" s="45" t="s">
        <v>128</v>
      </c>
      <c r="D39" s="548" t="s">
        <v>419</v>
      </c>
      <c r="E39" s="79">
        <f>SUMIFS('1. IYCF'!D$16,'1. IYCF'!E$16,"*People Plan*")+SUMIFS('1. IYCF'!J$24,'1. IYCF'!K$24,"*People Plan*")+SUMIFS('1. IYCF'!H$28,'1. IYCF'!I$28,"*People Plan*")+SUMIFS('1. IYCF'!H$29,'1. IYCF'!I$29,"*People Plan*")+SUMIFS('1. IYCF'!H$30,'1. IYCF'!I$30,"*People Plan*")+SUMIFS('1. IYCF'!D$40,'1. IYCF'!E$40,"*People Plan*")+SUMIFS('1. IYCF'!E$47,'1. IYCF'!F$47,"*People Plan*")+SUMIFS('1. IYCF'!F$51,'1. IYCF'!G$51,"*People Plan*")+SUMIFS('1. IYCF'!D$60,'1. IYCF'!E$60,"*People Plan*")+SUMIFS('2. IMAM'!D$14,'2. IMAM'!E$14,"*People Plan*")+SUMIFS('2. IMAM'!J$22,'2. IMAM'!K$22,"*People Plan*")+SUMIFS('2. IMAM'!E$26,'2. IMAM'!F$26,"*People Plan*")+SUMIFS('2. IMAM'!D$35,'2. IMAM'!E$35,"*People Plan*")+SUMIFS('3.1. Diet Supp for PW'!I$35,'3.1. Diet Supp for PW'!J$35,"*People Plan*")+SUMIFS('3.1. Diet Supp for PW'!D$45,'3.1. Diet Supp for PW'!E$45,"*People Plan*")+SUMIFS('3.2. Diet Supp for 6-23 (2020)'!I$35,'3.2. Diet Supp for 6-23 (2020)'!J$35,"*People Plan*")+SUMIFS('3.2. Diet Supp for 6-23 (2020)'!D$45,'3.2. Diet Supp for 6-23 (2020)'!E$45,"*People Plan*")+SUMIFS('4. Nutri Promotion'!D$10,'4. Nutri Promotion'!E$10,"*People Plan*")+SUMIFS('5. Micronut Supp'!D$10,'5. Micronut Supp'!E$10,"*People Plan*")+SUMIFS('5. Micronut Supp'!D$19,'5. Micronut Supp'!E$19,"*People Plan*")+SUMIFS('5. Micronut Supp'!D$30,'5. Micronut Supp'!E$30,"*People Plan*")+SUMIFS('6. Food Forti'!E$5,'6. Food Forti'!F$5,"*People Plan*")+SUMIFS('6. Food Forti'!I$8,'6. Food Forti'!J$8,"*People Plan*")+SUMIFS('6. Food Forti'!G$18,'6. Food Forti'!H$18,"*People Plan*")+SUMIFS('6. Food Forti'!D$27,'6. Food Forti'!E$27,"*People Plan*")+SUMIFS('7. NiEm'!J$5,'7. NiEm'!K$5,"*People Plan*")+SUMIFS('7. NiEm'!H$9,'7. NiEm'!I$9,"*People Plan*")+SUMIFS('7. NiEm'!F$12,'7. NiEm'!G$12,"*People Plan*")+SUMIFS('7. NiEm'!F$13,'7. NiEm'!G$13,"*People Plan*")+SUMIFS('7. NiEm'!H$19,'7. NiEm'!I$19,"*People Plan*")+SUMIFS('7. NiEm'!F$22,'7. NiEm'!G$22,"*People Plan*")+SUMIFS('7. NiEm'!F$23,'7. NiEm'!G$23,"*People Plan*")+SUMIFS('7. NiEm'!G$29,'7. NiEm'!H$29,"*People Plan*")+SUMIFS('7. NiEm'!E$33,'7. NiEm'!F$33,"*People Plan*")+SUMIFS('7. NiEm'!D$42,'7. NiEm'!E$42,"*People Plan*")+SUMIFS('8. OOMP'!D$10,'8. OOMP'!E$10,"*People Plan*")+SUMIFS('9. Nutrition-sensitive'!D$23,'9. Nutrition-sensitive'!E$23,"*People Plan*")+SUMIFS('9. Nutrition-sensitive'!H$27,'9. Nutrition-sensitive'!I$27,"*People Plan*")+SUMIFS('9. Nutrition-sensitive'!D$36,'9. Nutrition-sensitive'!E$36,"*People Plan*")+SUMIFS('10. LGU Mob'!D$9,'10. LGU Mob'!E$9,"*People Plan*")+SUMIFS('10. LGU Mob'!J$13,'10. LGU Mob'!K$13,"*People Plan*")+SUMIFS('10. LGU Mob'!J$14,'10. LGU Mob'!K$14,"*People Plan*")+SUMIFS('10. LGU Mob'!J$15,'10. LGU Mob'!K$15,"*People Plan*")+SUMIFS('10. LGU Mob'!F$20,'10. LGU Mob'!G$20,"*People Plan*")+SUMIFS('10. LGU Mob'!F$21,'10. LGU Mob'!G$21,"*People Plan*")+SUMIFS('10. LGU Mob'!F$22,'10. LGU Mob'!G$22,"*People Plan*")+SUMIFS('10. LGU Mob'!D$40,'10. LGU Mob'!E$40,"*People Plan*")+SUMIFS('10. LGU Mob'!D$49,'10. LGU Mob'!E$49,"*People Plan*")+SUMIFS('11. Policy development'!D$9,'11. Policy development'!E$9,"*People Plan*")+SUMIFS('11. Policy development'!J$13,'11. Policy development'!K$13,"*People Plan*")+SUMIFS('11. Policy development'!J$14,'11. Policy development'!K$14,"*People Plan*")+SUMIFS('11. Policy development'!J$15,'11. Policy development'!K$15,"*People Plan*")+SUMIFS('11. Policy development'!D$25,'11. Policy development'!E$25,"*People Plan*")+SUMIFS('12. Mgt support'!K$11,'12. Mgt support'!L$11,"*People Plan*")+SUMIFS('12. Mgt support'!D$21,'12. Mgt support'!E$21,"*People Plan*")+SUMIFS('12. Mgt support'!D$35,'12. Mgt support'!E$35,"*People Plan*")+SUMIFS('12. Mgt support'!D$41,'12. Mgt support'!E$41,"*People Plan*")+SUMIFS('12. Mgt support'!D$48,'12. Mgt support'!E$48,"*People Plan*")+SUMIFS('12. Mgt support'!D$57,'12. Mgt support'!E$57,"*People Plan*")+SUMIFS('12. Mgt support'!E$63,'12. Mgt support'!F$63,"*People Plan*")+SUMIFS('12. Mgt support'!J$72,'12. Mgt support'!K$72,"*People Plan*")+SUMIFS('12. Mgt support'!E$76,'12. Mgt support'!F$76,"*People Plan*")+SUMIFS('12. Mgt support'!E$77,'12. Mgt support'!F$77,"*People Plan*")+SUMIFS('12. Mgt support'!E$78,'12. Mgt support'!F$78,"*People Plan*")+SUMIFS('12. Mgt support'!D$96,'12. Mgt support'!E$96,"*People Plan*")+SUMIFS('12. Mgt support'!F$109,'12. Mgt support'!G$109,"*People Plan*")+SUMIFS('12. Mgt support'!E$114,'12. Mgt support'!F$114,"*People Plan*")+SUMIFS('12. Mgt support'!J$117,'12. Mgt support'!K$117,"*People Plan*")+SUMIFS('12. Mgt support'!D$120,'12. Mgt support'!E$120,"*People Plan*")+SUMIFS('12. Mgt support'!D$135,'12. Mgt support'!E$135,"*People Plan*")</f>
        <v>0</v>
      </c>
      <c r="F39" s="80"/>
    </row>
    <row r="40" spans="1:6" ht="16.5" customHeight="1" x14ac:dyDescent="0.3">
      <c r="A40" s="76"/>
      <c r="B40" s="77">
        <v>9</v>
      </c>
      <c r="C40" s="45" t="s">
        <v>129</v>
      </c>
      <c r="D40" s="548" t="s">
        <v>646</v>
      </c>
      <c r="E40" s="79">
        <f>SUMIFS('1. IYCF'!D$16,'1. IYCF'!E$16,"*Business Plan*")+SUMIFS('1. IYCF'!J$24,'1. IYCF'!K$24,"*Business Plan*")+SUMIFS('1. IYCF'!H$28,'1. IYCF'!I$28,"*Business Plan*")+SUMIFS('1. IYCF'!H$29,'1. IYCF'!I$29,"*Business Plan*")+SUMIFS('1. IYCF'!H$30,'1. IYCF'!I$30,"*Business Plan*")+SUMIFS('1. IYCF'!D$40,'1. IYCF'!E$40,"*Business Plan*")+SUMIFS('1. IYCF'!E$47,'1. IYCF'!F$47,"*Business Plan*")+SUMIFS('1. IYCF'!F$51,'1. IYCF'!G$51,"*Business Plan*")+SUMIFS('1. IYCF'!D$60,'1. IYCF'!E$60,"*Business Plan*")+SUMIFS('2. IMAM'!D$14,'2. IMAM'!E$14,"*Business Plan*")+SUMIFS('2. IMAM'!J$22,'2. IMAM'!K$22,"*Business Plan*")+SUMIFS('2. IMAM'!E$26,'2. IMAM'!F$26,"*Business Plan*")+SUMIFS('2. IMAM'!D$35,'2. IMAM'!E$35,"*Business Plan*")+SUMIFS('3.1. Diet Supp for PW'!I$35,'3.1. Diet Supp for PW'!J$35,"*Business Plan*")+SUMIFS('3.1. Diet Supp for PW'!D$45,'3.1. Diet Supp for PW'!E$45,"*Business Plan*")+SUMIFS('3.2. Diet Supp for 6-23 (2020)'!I$35,'3.2. Diet Supp for 6-23 (2020)'!J$35,"*Business Plan*")+SUMIFS('3.2. Diet Supp for 6-23 (2020)'!D$45,'3.2. Diet Supp for 6-23 (2020)'!E$45,"*Business Plan*")+SUMIFS('4. Nutri Promotion'!D$10,'4. Nutri Promotion'!E$10,"*Business Plan*")+SUMIFS('5. Micronut Supp'!D$10,'5. Micronut Supp'!E$10,"*Business Plan*")+SUMIFS('5. Micronut Supp'!D$19,'5. Micronut Supp'!E$19,"*Business Plan*")+SUMIFS('5. Micronut Supp'!D$30,'5. Micronut Supp'!E$30,"*Business Plan*")+SUMIFS('6. Food Forti'!E$5,'6. Food Forti'!F$5,"*Business Plan*")+SUMIFS('6. Food Forti'!I$8,'6. Food Forti'!J$8,"*Business Plan*")+SUMIFS('6. Food Forti'!G$18,'6. Food Forti'!H$18,"*Business Plan*")+SUMIFS('6. Food Forti'!D$27,'6. Food Forti'!E$27,"*Business Plan*")+SUMIFS('7. NiEm'!J$5,'7. NiEm'!K$5,"*Business Plan*")+SUMIFS('7. NiEm'!H$9,'7. NiEm'!I$9,"*Business Plan*")+SUMIFS('7. NiEm'!F$12,'7. NiEm'!G$12,"*Business Plan*")+SUMIFS('7. NiEm'!F$13,'7. NiEm'!G$13,"*Business Plan*")+SUMIFS('7. NiEm'!H$19,'7. NiEm'!I$19,"*Business Plan*")+SUMIFS('7. NiEm'!F$22,'7. NiEm'!G$22,"*Business Plan*")+SUMIFS('7. NiEm'!F$23,'7. NiEm'!G$23,"*Business Plan*")+SUMIFS('7. NiEm'!G$29,'7. NiEm'!H$29,"*Business Plan*")+SUMIFS('7. NiEm'!E$33,'7. NiEm'!F$33,"*Business Plan*")+SUMIFS('7. NiEm'!D$42,'7. NiEm'!E$42,"*Business Plan*")+SUMIFS('8. OOMP'!D$10,'8. OOMP'!E$10,"*Business Plan*")+SUMIFS('9. Nutrition-sensitive'!D$23,'9. Nutrition-sensitive'!E$23,"*Business Plan*")+SUMIFS('9. Nutrition-sensitive'!H$27,'9. Nutrition-sensitive'!I$27,"*Business Plan*")+SUMIFS('9. Nutrition-sensitive'!D$36,'9. Nutrition-sensitive'!E$36,"*Business Plan*")+SUMIFS('10. LGU Mob'!D$9,'10. LGU Mob'!E$9,"*Business Plan*")+SUMIFS('10. LGU Mob'!J$13,'10. LGU Mob'!K$13,"*Business Plan*")+SUMIFS('10. LGU Mob'!J$14,'10. LGU Mob'!K$14,"*Business Plan*")+SUMIFS('10. LGU Mob'!J$15,'10. LGU Mob'!K$15,"*Business Plan*")+SUMIFS('10. LGU Mob'!F$20,'10. LGU Mob'!G$20,"*Business Plan*")+SUMIFS('10. LGU Mob'!F$21,'10. LGU Mob'!G$21,"*Business Plan*")+SUMIFS('10. LGU Mob'!F$22,'10. LGU Mob'!G$22,"*Business Plan*")+SUMIFS('10. LGU Mob'!D$40,'10. LGU Mob'!E$40,"*Business Plan*")+SUMIFS('10. LGU Mob'!D$49,'10. LGU Mob'!E$49,"*Business Plan*")+SUMIFS('11. Policy development'!D$9,'11. Policy development'!E$9,"*Business Plan*")+SUMIFS('11. Policy development'!J$13,'11. Policy development'!K$13,"*Business Plan*")+SUMIFS('11. Policy development'!J$14,'11. Policy development'!K$14,"*Business Plan*")+SUMIFS('11. Policy development'!J$15,'11. Policy development'!K$15,"*Business Plan*")+SUMIFS('11. Policy development'!D$25,'11. Policy development'!E$25,"*Business Plan*")+SUMIFS('12. Mgt support'!K$11,'12. Mgt support'!L$11,"*Business Plan*")+SUMIFS('12. Mgt support'!D$21,'12. Mgt support'!E$21,"*Business Plan*")+SUMIFS('12. Mgt support'!D$35,'12. Mgt support'!E$35,"*Business Plan*")+SUMIFS('12. Mgt support'!D$41,'12. Mgt support'!E$41,"*Business Plan*")+SUMIFS('12. Mgt support'!D$48,'12. Mgt support'!E$48,"*Business Plan*")+SUMIFS('12. Mgt support'!D$57,'12. Mgt support'!E$57,"*Business Plan*")+SUMIFS('12. Mgt support'!E$63,'12. Mgt support'!F$63,"*Business Plan*")+SUMIFS('12. Mgt support'!J$72,'12. Mgt support'!K$72,"*Business Plan*")+SUMIFS('12. Mgt support'!E$76,'12. Mgt support'!F$76,"*Business Plan*")+SUMIFS('12. Mgt support'!E$77,'12. Mgt support'!F$77,"*Business Plan*")+SUMIFS('12. Mgt support'!E$78,'12. Mgt support'!F$78,"*Business Plan*")+SUMIFS('12. Mgt support'!D$96,'12. Mgt support'!E$96,"*Business Plan*")+SUMIFS('12. Mgt support'!F$109,'12. Mgt support'!G$109,"*Business Plan*")+SUMIFS('12. Mgt support'!E$114,'12. Mgt support'!F$114,"*Business Plan*")+SUMIFS('12. Mgt support'!J$117,'12. Mgt support'!K$117,"*Business Plan*")+SUMIFS('12. Mgt support'!D$120,'12. Mgt support'!E$120,"*Business Plan*")+SUMIFS('12. Mgt support'!D$135,'12. Mgt support'!E$135,"*Business Plan*")</f>
        <v>0</v>
      </c>
      <c r="F40" s="80"/>
    </row>
    <row r="41" spans="1:6" ht="16.5" customHeight="1" x14ac:dyDescent="0.3">
      <c r="A41" s="76"/>
      <c r="B41" s="77">
        <v>10</v>
      </c>
      <c r="C41" s="45" t="s">
        <v>130</v>
      </c>
      <c r="D41" s="548" t="s">
        <v>647</v>
      </c>
      <c r="E41" s="79">
        <f>SUMIFS('1. IYCF'!D$16,'1. IYCF'!E$16,"*CapDev / HRMD*")+SUMIFS('1. IYCF'!J$24,'1. IYCF'!K$24,"*CapDev / HRMD*")+SUMIFS('1. IYCF'!H$28,'1. IYCF'!I$28,"*CapDev / HRMD*")+SUMIFS('1. IYCF'!H$29,'1. IYCF'!I$29,"*CapDev / HRMD*")+SUMIFS('1. IYCF'!H$30,'1. IYCF'!I$30,"*CapDev / HRMD*")+SUMIFS('1. IYCF'!D$40,'1. IYCF'!E$40,"*CapDev / HRMD*")+SUMIFS('1. IYCF'!E$47,'1. IYCF'!F$47,"*CapDev / HRMD*")+SUMIFS('1. IYCF'!F$51,'1. IYCF'!G$51,"*CapDev / HRMD*")+SUMIFS('1. IYCF'!D$60,'1. IYCF'!E$60,"*CapDev / HRMD*")+SUMIFS('2. IMAM'!D$14,'2. IMAM'!E$14,"*CapDev / HRMD*")+SUMIFS('2. IMAM'!J$22,'2. IMAM'!K$22,"*CapDev / HRMD*")+SUMIFS('2. IMAM'!E$26,'2. IMAM'!F$26,"*CapDev / HRMD*")+SUMIFS('2. IMAM'!D$35,'2. IMAM'!E$35,"*CapDev / HRMD*")+SUMIFS('3.1. Diet Supp for PW'!I$35,'3.1. Diet Supp for PW'!J$35,"*CapDev / HRMD*")+SUMIFS('3.1. Diet Supp for PW'!D$45,'3.1. Diet Supp for PW'!E$45,"*CapDev / HRMD*")+SUMIFS('3.2. Diet Supp for 6-23 (2020)'!I$35,'3.2. Diet Supp for 6-23 (2020)'!J$35,"*CapDev / HRMD*")+SUMIFS('3.2. Diet Supp for 6-23 (2020)'!D$45,'3.2. Diet Supp for 6-23 (2020)'!E$45,"*CapDev / HRMD*")+SUMIFS('4. Nutri Promotion'!D$10,'4. Nutri Promotion'!E$10,"*CapDev / HRMD*")+SUMIFS('5. Micronut Supp'!D$10,'5. Micronut Supp'!E$10,"*CapDev / HRMD*")+SUMIFS('5. Micronut Supp'!D$19,'5. Micronut Supp'!E$19,"*CapDev / HRMD*")+SUMIFS('5. Micronut Supp'!D$30,'5. Micronut Supp'!E$30,"*CapDev / HRMD*")+SUMIFS('6. Food Forti'!E$5,'6. Food Forti'!F$5,"*CapDev / HRMD*")+SUMIFS('6. Food Forti'!I$8,'6. Food Forti'!J$8,"*CapDev / HRMD*")+SUMIFS('6. Food Forti'!G$18,'6. Food Forti'!H$18,"*CapDev / HRMD*")+SUMIFS('6. Food Forti'!D$27,'6. Food Forti'!E$27,"*CapDev / HRMD*")+SUMIFS('7. NiEm'!J$5,'7. NiEm'!K$5,"*CapDev / HRMD*")+SUMIFS('7. NiEm'!H$9,'7. NiEm'!I$9,"*CapDev / HRMD*")+SUMIFS('7. NiEm'!F$12,'7. NiEm'!G$12,"*CapDev / HRMD*")+SUMIFS('7. NiEm'!F$13,'7. NiEm'!G$13,"*CapDev / HRMD*")+SUMIFS('7. NiEm'!H$19,'7. NiEm'!I$19,"*CapDev / HRMD*")+SUMIFS('7. NiEm'!F$22,'7. NiEm'!G$22,"*CapDev / HRMD*")+SUMIFS('7. NiEm'!F$23,'7. NiEm'!G$23,"*CapDev / HRMD*")+SUMIFS('7. NiEm'!G$29,'7. NiEm'!H$29,"*CapDev / HRMD*")+SUMIFS('7. NiEm'!E$33,'7. NiEm'!F$33,"*CapDev / HRMD*")+SUMIFS('7. NiEm'!D$42,'7. NiEm'!E$42,"*CapDev / HRMD*")+SUMIFS('8. OOMP'!D$10,'8. OOMP'!E$10,"*CapDev / HRMD*")+SUMIFS('9. Nutrition-sensitive'!D$23,'9. Nutrition-sensitive'!E$23,"*CapDev / HRMD*")+SUMIFS('9. Nutrition-sensitive'!H$27,'9. Nutrition-sensitive'!I$27,"*CapDev / HRMD*")+SUMIFS('9. Nutrition-sensitive'!D$36,'9. Nutrition-sensitive'!E$36,"*CapDev / HRMD*")+SUMIFS('10. LGU Mob'!D$9,'10. LGU Mob'!E$9,"*CapDev / HRMD*")+SUMIFS('10. LGU Mob'!J$13,'10. LGU Mob'!K$13,"*CapDev / HRMD*")+SUMIFS('10. LGU Mob'!J$14,'10. LGU Mob'!K$14,"*CapDev / HRMD*")+SUMIFS('10. LGU Mob'!J$15,'10. LGU Mob'!K$15,"*CapDev / HRMD*")+SUMIFS('10. LGU Mob'!F$20,'10. LGU Mob'!G$20,"*CapDev / HRMD*")+SUMIFS('10. LGU Mob'!F$21,'10. LGU Mob'!G$21,"*CapDev / HRMD*")+SUMIFS('10. LGU Mob'!F$22,'10. LGU Mob'!G$22,"*CapDev / HRMD*")+SUMIFS('10. LGU Mob'!D$40,'10. LGU Mob'!E$40,"*CapDev / HRMD*")+SUMIFS('10. LGU Mob'!D$49,'10. LGU Mob'!E$49,"*CapDev / HRMD*")+SUMIFS('11. Policy development'!D$9,'11. Policy development'!E$9,"*CapDev / HRMD*")+SUMIFS('11. Policy development'!J$13,'11. Policy development'!K$13,"*CapDev / HRMD*")+SUMIFS('11. Policy development'!J$14,'11. Policy development'!K$14,"*CapDev / HRMD*")+SUMIFS('11. Policy development'!J$15,'11. Policy development'!K$15,"*CapDev / HRMD*")+SUMIFS('11. Policy development'!D$25,'11. Policy development'!E$25,"*CapDev / HRMD*")+SUMIFS('12. Mgt support'!K$11,'12. Mgt support'!L$11,"*CapDev / HRMD*")+SUMIFS('12. Mgt support'!D$21,'12. Mgt support'!E$21,"*CapDev / HRMD*")+SUMIFS('12. Mgt support'!D$35,'12. Mgt support'!E$35,"*CapDev / HRMD*")+SUMIFS('12. Mgt support'!D$41,'12. Mgt support'!E$41,"*CapDev / HRMD*")+SUMIFS('12. Mgt support'!D$48,'12. Mgt support'!E$48,"*CapDev / HRMD*")+SUMIFS('12. Mgt support'!D$57,'12. Mgt support'!E$57,"*CapDev / HRMD*")+SUMIFS('12. Mgt support'!E$63,'12. Mgt support'!F$63,"*CapDev / HRMD*")+SUMIFS('12. Mgt support'!J$72,'12. Mgt support'!K$72,"*CapDev / HRMD*")+SUMIFS('12. Mgt support'!E$76,'12. Mgt support'!F$76,"*CapDev / HRMD*")+SUMIFS('12. Mgt support'!E$77,'12. Mgt support'!F$77,"*CapDev / HRMD*")+SUMIFS('12. Mgt support'!E$78,'12. Mgt support'!F$78,"*CapDev / HRMD*")+SUMIFS('12. Mgt support'!D$96,'12. Mgt support'!E$96,"*CapDev / HRMD*")+SUMIFS('12. Mgt support'!F$109,'12. Mgt support'!G$109,"*CapDev / HRMD*")+SUMIFS('12. Mgt support'!E$114,'12. Mgt support'!F$114,"*CapDev / HRMD*")+SUMIFS('12. Mgt support'!J$117,'12. Mgt support'!K$117,"*CapDev / HRMD*")+SUMIFS('12. Mgt support'!D$120,'12. Mgt support'!E$120,"*CapDev / HRMD*")+SUMIFS('12. Mgt support'!D$135,'12. Mgt support'!E$135,"*CapDev / HRMD*")</f>
        <v>0</v>
      </c>
      <c r="F41" s="80"/>
    </row>
    <row r="42" spans="1:6" ht="16.5" customHeight="1" x14ac:dyDescent="0.3">
      <c r="A42" s="76"/>
      <c r="B42" s="77">
        <v>11</v>
      </c>
      <c r="C42" s="45" t="s">
        <v>131</v>
      </c>
      <c r="D42" s="548" t="s">
        <v>648</v>
      </c>
      <c r="E42" s="79">
        <f>SUMIFS('1. IYCF'!D$16,'1. IYCF'!E$16,"*TranspoMgmt*")+SUMIFS('1. IYCF'!J$24,'1. IYCF'!K$24,"*TranspoMgmt*")+SUMIFS('1. IYCF'!H$28,'1. IYCF'!I$28,"*TranspoMgmt*")+SUMIFS('1. IYCF'!H$29,'1. IYCF'!I$29,"*TranspoMgmt*")+SUMIFS('1. IYCF'!H$30,'1. IYCF'!I$30,"*TranspoMgmt*")+SUMIFS('1. IYCF'!D$40,'1. IYCF'!E$40,"*TranspoMgmt*")+SUMIFS('1. IYCF'!E$47,'1. IYCF'!F$47,"*TranspoMgmt*")+SUMIFS('1. IYCF'!F$51,'1. IYCF'!G$51,"*TranspoMgmt*")+SUMIFS('1. IYCF'!D$60,'1. IYCF'!E$60,"*TranspoMgmt*")+SUMIFS('2. IMAM'!D$14,'2. IMAM'!E$14,"*TranspoMgmt*")+SUMIFS('2. IMAM'!J$22,'2. IMAM'!K$22,"*TranspoMgmt*")+SUMIFS('2. IMAM'!E$26,'2. IMAM'!F$26,"*TranspoMgmt*")+SUMIFS('2. IMAM'!D$35,'2. IMAM'!E$35,"*TranspoMgmt*")+SUMIFS('3.1. Diet Supp for PW'!I$35,'3.1. Diet Supp for PW'!J$35,"*TranspoMgmt*")+SUMIFS('3.1. Diet Supp for PW'!D$45,'3.1. Diet Supp for PW'!E$45,"*TranspoMgmt*")+SUMIFS('3.2. Diet Supp for 6-23 (2020)'!I$35,'3.2. Diet Supp for 6-23 (2020)'!J$35,"*TranspoMgmt*")+SUMIFS('3.2. Diet Supp for 6-23 (2020)'!D$45,'3.2. Diet Supp for 6-23 (2020)'!E$45,"*TranspoMgmt*")+SUMIFS('4. Nutri Promotion'!D$10,'4. Nutri Promotion'!E$10,"*TranspoMgmt*")+SUMIFS('5. Micronut Supp'!D$10,'5. Micronut Supp'!E$10,"*TranspoMgmt*")+SUMIFS('5. Micronut Supp'!D$19,'5. Micronut Supp'!E$19,"*TranspoMgmt*")+SUMIFS('5. Micronut Supp'!D$30,'5. Micronut Supp'!E$30,"*TranspoMgmt*")+SUMIFS('6. Food Forti'!E$5,'6. Food Forti'!F$5,"*TranspoMgmt*")+SUMIFS('6. Food Forti'!I$8,'6. Food Forti'!J$8,"*TranspoMgmt*")+SUMIFS('6. Food Forti'!G$18,'6. Food Forti'!H$18,"*TranspoMgmt*")+SUMIFS('6. Food Forti'!D$27,'6. Food Forti'!E$27,"*TranspoMgmt*")+SUMIFS('7. NiEm'!J$5,'7. NiEm'!K$5,"*TranspoMgmt*")+SUMIFS('7. NiEm'!H$9,'7. NiEm'!I$9,"*TranspoMgmt*")+SUMIFS('7. NiEm'!F$12,'7. NiEm'!G$12,"*TranspoMgmt*")+SUMIFS('7. NiEm'!F$13,'7. NiEm'!G$13,"*TranspoMgmt*")+SUMIFS('7. NiEm'!H$19,'7. NiEm'!I$19,"*TranspoMgmt*")+SUMIFS('7. NiEm'!F$22,'7. NiEm'!G$22,"*TranspoMgmt*")+SUMIFS('7. NiEm'!F$23,'7. NiEm'!G$23,"*TranspoMgmt*")+SUMIFS('7. NiEm'!G$29,'7. NiEm'!H$29,"*TranspoMgmt*")+SUMIFS('7. NiEm'!E$33,'7. NiEm'!F$33,"*TranspoMgmt*")+SUMIFS('7. NiEm'!D$42,'7. NiEm'!E$42,"*TranspoMgmt*")+SUMIFS('8. OOMP'!D$10,'8. OOMP'!E$10,"*TranspoMgmt*")+SUMIFS('9. Nutrition-sensitive'!D$23,'9. Nutrition-sensitive'!E$23,"*TranspoMgmt*")+SUMIFS('9. Nutrition-sensitive'!H$27,'9. Nutrition-sensitive'!I$27,"*TranspoMgmt*")+SUMIFS('9. Nutrition-sensitive'!D$36,'9. Nutrition-sensitive'!E$36,"*TranspoMgmt*")+SUMIFS('10. LGU Mob'!D$9,'10. LGU Mob'!E$9,"*TranspoMgmt*")+SUMIFS('10. LGU Mob'!J$13,'10. LGU Mob'!K$13,"*TranspoMgmt*")+SUMIFS('10. LGU Mob'!J$14,'10. LGU Mob'!K$14,"*TranspoMgmt*")+SUMIFS('10. LGU Mob'!J$15,'10. LGU Mob'!K$15,"*TranspoMgmt*")+SUMIFS('10. LGU Mob'!F$20,'10. LGU Mob'!G$20,"*TranspoMgmt*")+SUMIFS('10. LGU Mob'!F$21,'10. LGU Mob'!G$21,"*TranspoMgmt*")+SUMIFS('10. LGU Mob'!F$22,'10. LGU Mob'!G$22,"*TranspoMgmt*")+SUMIFS('10. LGU Mob'!D$40,'10. LGU Mob'!E$40,"*TranspoMgmt*")+SUMIFS('10. LGU Mob'!D$49,'10. LGU Mob'!E$49,"*TranspoMgmt*")+SUMIFS('11. Policy development'!D$9,'11. Policy development'!E$9,"*TranspoMgmt*")+SUMIFS('11. Policy development'!J$13,'11. Policy development'!K$13,"*TranspoMgmt*")+SUMIFS('11. Policy development'!J$14,'11. Policy development'!K$14,"*TranspoMgmt*")+SUMIFS('11. Policy development'!J$15,'11. Policy development'!K$15,"*TranspoMgmt*")+SUMIFS('11. Policy development'!D$25,'11. Policy development'!E$25,"*TranspoMgmt*")+SUMIFS('12. Mgt support'!K$11,'12. Mgt support'!L$11,"*TranspoMgmt*")+SUMIFS('12. Mgt support'!D$21,'12. Mgt support'!E$21,"*TranspoMgmt*")+SUMIFS('12. Mgt support'!D$35,'12. Mgt support'!E$35,"*TranspoMgmt*")+SUMIFS('12. Mgt support'!D$41,'12. Mgt support'!E$41,"*TranspoMgmt*")+SUMIFS('12. Mgt support'!D$48,'12. Mgt support'!E$48,"*TranspoMgmt*")+SUMIFS('12. Mgt support'!D$57,'12. Mgt support'!E$57,"*TranspoMgmt*")+SUMIFS('12. Mgt support'!E$63,'12. Mgt support'!F$63,"*TranspoMgmt*")+SUMIFS('12. Mgt support'!J$72,'12. Mgt support'!K$72,"*TranspoMgmt*")+SUMIFS('12. Mgt support'!E$76,'12. Mgt support'!F$76,"*TranspoMgmt*")+SUMIFS('12. Mgt support'!E$77,'12. Mgt support'!F$77,"*TranspoMgmt*")+SUMIFS('12. Mgt support'!E$78,'12. Mgt support'!F$78,"*TranspoMgmt*")+SUMIFS('12. Mgt support'!D$96,'12. Mgt support'!E$96,"*TranspoMgmt*")+SUMIFS('12. Mgt support'!F$109,'12. Mgt support'!G$109,"*TranspoMgmt*")+SUMIFS('12. Mgt support'!E$114,'12. Mgt support'!F$114,"*TranspoMgmt*")+SUMIFS('12. Mgt support'!J$117,'12. Mgt support'!K$117,"*TranspoMgmt*")+SUMIFS('12. Mgt support'!D$120,'12. Mgt support'!E$120,"*TranspoMgmt*")+SUMIFS('12. Mgt support'!D$135,'12. Mgt support'!E$135,"*TranspoMgmt*")</f>
        <v>0</v>
      </c>
      <c r="F42" s="80"/>
    </row>
    <row r="43" spans="1:6" ht="16.5" customHeight="1" x14ac:dyDescent="0.3">
      <c r="A43" s="76"/>
      <c r="B43" s="77"/>
      <c r="C43" s="45"/>
      <c r="D43" s="78"/>
      <c r="E43" s="79"/>
      <c r="F43" s="80"/>
    </row>
    <row r="44" spans="1:6" ht="16.5" customHeight="1" x14ac:dyDescent="0.3">
      <c r="A44" s="76"/>
      <c r="B44" s="689" t="s">
        <v>613</v>
      </c>
      <c r="C44" s="689"/>
      <c r="D44" s="689"/>
      <c r="E44" s="689"/>
      <c r="F44" s="80"/>
    </row>
    <row r="45" spans="1:6" ht="16.5" customHeight="1" x14ac:dyDescent="0.3">
      <c r="A45" s="76"/>
      <c r="B45" s="77">
        <v>1</v>
      </c>
      <c r="C45" s="45" t="s">
        <v>611</v>
      </c>
      <c r="D45" s="78" t="s">
        <v>612</v>
      </c>
      <c r="E45" s="79">
        <f>SUMIFS('1. IYCF'!D$16,'1. IYCF'!E$16,"*LIPH*")+SUMIFS('1. IYCF'!J$24,'1. IYCF'!K$24,"*LIPH*")+SUMIFS('1. IYCF'!H$28,'1. IYCF'!I$28,"*LIPH*")+SUMIFS('1. IYCF'!H$29,'1. IYCF'!I$29,"*LIPH*")+SUMIFS('1. IYCF'!H$30,'1. IYCF'!I$30,"*LIPH*")+SUMIFS('1. IYCF'!D$40,'1. IYCF'!E$40,"*LIPH*")+SUMIFS('1. IYCF'!E$47,'1. IYCF'!F$47,"*LIPH*")+SUMIFS('1. IYCF'!F$51,'1. IYCF'!G$51,"*LIPH*")+SUMIFS('1. IYCF'!D$60,'1. IYCF'!E$60,"*LIPH*")+SUMIFS('2. IMAM'!D$14,'2. IMAM'!E$14,"*LIPH*")+SUMIFS('2. IMAM'!J$22,'2. IMAM'!K$22,"*LIPH*")+SUMIFS('2. IMAM'!E$26,'2. IMAM'!F$26,"*LIPH*")+SUMIFS('2. IMAM'!D$35,'2. IMAM'!E$35,"*LIPH*")+SUMIFS('3.1. Diet Supp for PW'!I$35,'3.1. Diet Supp for PW'!J$35,"*LIPH*")+SUMIFS('3.1. Diet Supp for PW'!D$45,'3.1. Diet Supp for PW'!E$45,"*LIPH*")+SUMIFS('3.2. Diet Supp for 6-23 (2020)'!I$35,'3.2. Diet Supp for 6-23 (2020)'!J$35,"*LIPH*")+SUMIFS('3.2. Diet Supp for 6-23 (2020)'!D$45,'3.2. Diet Supp for 6-23 (2020)'!E$45,"*LIPH*")+SUMIFS('4. Nutri Promotion'!D$10,'4. Nutri Promotion'!E$10,"*LIPH*")+SUMIFS('5. Micronut Supp'!D$10,'5. Micronut Supp'!E$10,"*LIPH*")+SUMIFS('5. Micronut Supp'!D$19,'5. Micronut Supp'!E$19,"*LIPH*")+SUMIFS('5. Micronut Supp'!D$30,'5. Micronut Supp'!E$30,"*LIPH*")+SUMIFS('6. Food Forti'!E$5,'6. Food Forti'!F$5,"*LIPH*")+SUMIFS('6. Food Forti'!I$8,'6. Food Forti'!J$8,"*LIPH*")+SUMIFS('6. Food Forti'!G$18,'6. Food Forti'!H$18,"*LIPH*")+SUMIFS('6. Food Forti'!D$27,'6. Food Forti'!E$27,"*LIPH*")+SUMIFS('7. NiEm'!J$5,'7. NiEm'!K$5,"*LIPH*")+SUMIFS('7. NiEm'!H$9,'7. NiEm'!I$9,"*LIPH*")+SUMIFS('7. NiEm'!F$12,'7. NiEm'!G$12,"*LIPH*")+SUMIFS('7. NiEm'!F$13,'7. NiEm'!G$13,"*LIPH*")+SUMIFS('7. NiEm'!H$19,'7. NiEm'!I$19,"*LIPH*")+SUMIFS('7. NiEm'!F$22,'7. NiEm'!G$22,"*LIPH*")+SUMIFS('7. NiEm'!F$23,'7. NiEm'!G$23,"*LIPH*")+SUMIFS('7. NiEm'!G$29,'7. NiEm'!H$29,"*LIPH*")+SUMIFS('7. NiEm'!E$33,'7. NiEm'!F$33,"*LIPH*")+SUMIFS('7. NiEm'!D$42,'7. NiEm'!E$42,"*LIPH*")+SUMIFS('8. OOMP'!D$10,'8. OOMP'!E$10,"*LIPH*")+SUMIFS('9. Nutrition-sensitive'!D$23,'9. Nutrition-sensitive'!E$23,"*LIPH*")+SUMIFS('9. Nutrition-sensitive'!H$27,'9. Nutrition-sensitive'!I$27,"*LIPH*")+SUMIFS('9. Nutrition-sensitive'!D$36,'9. Nutrition-sensitive'!E$36,"*LIPH*")+SUMIFS('10. LGU Mob'!D$9,'10. LGU Mob'!E$9,"*LIPH*")+SUMIFS('10. LGU Mob'!J$13,'10. LGU Mob'!K$13,"*LIPH*")+SUMIFS('10. LGU Mob'!J$14,'10. LGU Mob'!K$14,"*LIPH*")+SUMIFS('10. LGU Mob'!J$15,'10. LGU Mob'!K$15,"*LIPH*")+SUMIFS('10. LGU Mob'!F$20,'10. LGU Mob'!G$20,"*LIPH*")+SUMIFS('10. LGU Mob'!F$21,'10. LGU Mob'!G$21,"*LIPH*")+SUMIFS('10. LGU Mob'!F$22,'10. LGU Mob'!G$22,"*LIPH*")+SUMIFS('10. LGU Mob'!D$40,'10. LGU Mob'!E$40,"*LIPH*")+SUMIFS('10. LGU Mob'!D$49,'10. LGU Mob'!E$49,"*LIPH*")+SUMIFS('11. Policy development'!D$9,'11. Policy development'!E$9,"*LIPH*")+SUMIFS('11. Policy development'!J$13,'11. Policy development'!K$13,"*LIPH*")+SUMIFS('11. Policy development'!J$14,'11. Policy development'!K$14,"*LIPH*")+SUMIFS('11. Policy development'!J$15,'11. Policy development'!K$15,"*LIPH*")+SUMIFS('11. Policy development'!D$25,'11. Policy development'!E$25,"*LIPH*")+SUMIFS('12. Mgt support'!K$11,'12. Mgt support'!L$11,"*LIPH*")+SUMIFS('12. Mgt support'!D$21,'12. Mgt support'!E$21,"*LIPH*")+SUMIFS('12. Mgt support'!D$35,'12. Mgt support'!E$35,"*LIPH*")+SUMIFS('12. Mgt support'!D$41,'12. Mgt support'!E$41,"*LIPH*")+SUMIFS('12. Mgt support'!D$48,'12. Mgt support'!E$48,"*LIPH*")+SUMIFS('12. Mgt support'!D$57,'12. Mgt support'!E$57,"*LIPH*")+SUMIFS('12. Mgt support'!E$63,'12. Mgt support'!F$63,"*LIPH*")+SUMIFS('12. Mgt support'!J$72,'12. Mgt support'!K$72,"*LIPH*")+SUMIFS('12. Mgt support'!E$76,'12. Mgt support'!F$76,"*LIPH*")+SUMIFS('12. Mgt support'!E$77,'12. Mgt support'!F$77,"*LIPH*")+SUMIFS('12. Mgt support'!E$78,'12. Mgt support'!F$78,"*LIPH*")+SUMIFS('12. Mgt support'!D$96,'12. Mgt support'!E$96,"*LIPH*")+SUMIFS('12. Mgt support'!F$109,'12. Mgt support'!G$109,"*LIPH*")+SUMIFS('12. Mgt support'!E$114,'12. Mgt support'!F$114,"*LIPH*")+SUMIFS('12. Mgt support'!J$117,'12. Mgt support'!K$117,"*LIPH*")+SUMIFS('12. Mgt support'!D$120,'12. Mgt support'!E$120,"*LIPH*")+SUMIFS('12. Mgt support'!D$135,'12. Mgt support'!E$135,"*LIPH*")</f>
        <v>0</v>
      </c>
      <c r="F45" s="80"/>
    </row>
    <row r="46" spans="1:6" ht="16.5" customHeight="1" x14ac:dyDescent="0.3">
      <c r="A46" s="76"/>
      <c r="B46" s="77"/>
      <c r="C46" s="45"/>
      <c r="D46" s="78"/>
      <c r="E46" s="79"/>
      <c r="F46" s="80"/>
    </row>
    <row r="47" spans="1:6" ht="16.5" customHeight="1" x14ac:dyDescent="0.3">
      <c r="A47" s="76"/>
      <c r="B47" s="69"/>
      <c r="C47" s="45" t="s">
        <v>421</v>
      </c>
      <c r="D47" s="78" t="s">
        <v>420</v>
      </c>
      <c r="E47" s="79">
        <f>SUMIFS('1. IYCF'!D$16,'1. IYCF'!E$16,"*UNFUNDED*")+SUMIFS('1. IYCF'!J$24,'1. IYCF'!K$24,"*UNFUNDED*")+SUMIFS('1. IYCF'!H$28,'1. IYCF'!I$28,"*UNFUNDED*")+SUMIFS('1. IYCF'!H$29,'1. IYCF'!I$29,"*UNFUNDED*")+SUMIFS('1. IYCF'!H$30,'1. IYCF'!I$30,"*UNFUNDED*")+SUMIFS('1. IYCF'!D$40,'1. IYCF'!E$40,"*UNFUNDED*")+SUMIFS('1. IYCF'!E$47,'1. IYCF'!F$47,"*UNFUNDED*")+SUMIFS('1. IYCF'!F$51,'1. IYCF'!G$51,"*UNFUNDED*")+SUMIFS('1. IYCF'!D$60,'1. IYCF'!E$60,"*UNFUNDED*")+SUMIFS('2. IMAM'!D$14,'2. IMAM'!E$14,"*UNFUNDED*")+SUMIFS('2. IMAM'!J$22,'2. IMAM'!K$22,"*UNFUNDED*")+SUMIFS('2. IMAM'!E$26,'2. IMAM'!F$26,"*UNFUNDED*")+SUMIFS('2. IMAM'!D$35,'2. IMAM'!E$35,"*UNFUNDED*")+SUMIFS('3.1. Diet Supp for PW'!I$35,'3.1. Diet Supp for PW'!J$35,"*UNFUNDED*")+SUMIFS('3.1. Diet Supp for PW'!D$45,'3.1. Diet Supp for PW'!E$45,"*UNFUNDED*")+SUMIFS('3.2. Diet Supp for 6-23 (2020)'!I$35,'3.2. Diet Supp for 6-23 (2020)'!J$35,"*UNFUNDED*")+SUMIFS('3.2. Diet Supp for 6-23 (2020)'!D$45,'3.2. Diet Supp for 6-23 (2020)'!E$45,"*UNFUNDED*")+SUMIFS('4. Nutri Promotion'!D$10,'4. Nutri Promotion'!E$10,"*UNFUNDED*")+SUMIFS('5. Micronut Supp'!D$10,'5. Micronut Supp'!E$10,"*UNFUNDED*")+SUMIFS('5. Micronut Supp'!D$19,'5. Micronut Supp'!E$19,"*UNFUNDED*")+SUMIFS('5. Micronut Supp'!D$30,'5. Micronut Supp'!E$30,"*UNFUNDED*")+SUMIFS('6. Food Forti'!E$5,'6. Food Forti'!F$5,"*UNFUNDED*")+SUMIFS('6. Food Forti'!I$8,'6. Food Forti'!J$8,"*UNFUNDED*")+SUMIFS('6. Food Forti'!G$18,'6. Food Forti'!H$18,"*UNFUNDED*")+SUMIFS('6. Food Forti'!D$27,'6. Food Forti'!E$27,"*UNFUNDED*")+SUMIFS('7. NiEm'!J$5,'7. NiEm'!K$5,"*UNFUNDED*")+SUMIFS('7. NiEm'!H$9,'7. NiEm'!I$9,"*UNFUNDED*")+SUMIFS('7. NiEm'!F$12,'7. NiEm'!G$12,"*UNFUNDED*")+SUMIFS('7. NiEm'!F$13,'7. NiEm'!G$13,"*UNFUNDED*")+SUMIFS('7. NiEm'!H$19,'7. NiEm'!I$19,"*UNFUNDED*")+SUMIFS('7. NiEm'!F$22,'7. NiEm'!G$22,"*UNFUNDED*")+SUMIFS('7. NiEm'!F$23,'7. NiEm'!G$23,"*UNFUNDED*")+SUMIFS('7. NiEm'!G$29,'7. NiEm'!H$29,"*UNFUNDED*")+SUMIFS('7. NiEm'!E$33,'7. NiEm'!F$33,"*UNFUNDED*")+SUMIFS('7. NiEm'!D$42,'7. NiEm'!E$42,"*UNFUNDED*")+SUMIFS('8. OOMP'!D$10,'8. OOMP'!E$10,"*UNFUNDED*")+SUMIFS('9. Nutrition-sensitive'!D$23,'9. Nutrition-sensitive'!E$23,"*UNFUNDED*")+SUMIFS('9. Nutrition-sensitive'!H$27,'9. Nutrition-sensitive'!I$27,"*UNFUNDED*")+SUMIFS('9. Nutrition-sensitive'!D$36,'9. Nutrition-sensitive'!E$36,"*UNFUNDED*")+SUMIFS('10. LGU Mob'!D$9,'10. LGU Mob'!E$9,"*UNFUNDED*")+SUMIFS('10. LGU Mob'!J$13,'10. LGU Mob'!K$13,"*UNFUNDED*")+SUMIFS('10. LGU Mob'!J$14,'10. LGU Mob'!K$14,"*UNFUNDED*")+SUMIFS('10. LGU Mob'!J$15,'10. LGU Mob'!K$15,"*UNFUNDED*")+SUMIFS('10. LGU Mob'!F$20,'10. LGU Mob'!G$20,"*UNFUNDED*")+SUMIFS('10. LGU Mob'!F$21,'10. LGU Mob'!G$21,"*UNFUNDED*")+SUMIFS('10. LGU Mob'!F$22,'10. LGU Mob'!G$22,"*UNFUNDED*")+SUMIFS('10. LGU Mob'!D$40,'10. LGU Mob'!E$40,"*UNFUNDED*")+SUMIFS('10. LGU Mob'!D$49,'10. LGU Mob'!E$49,"*UNFUNDED*")+SUMIFS('11. Policy development'!D$9,'11. Policy development'!E$9,"*UNFUNDED*")+SUMIFS('11. Policy development'!J$13,'11. Policy development'!K$13,"*UNFUNDED*")+SUMIFS('11. Policy development'!J$14,'11. Policy development'!K$14,"*UNFUNDED*")+SUMIFS('11. Policy development'!J$15,'11. Policy development'!K$15,"*UNFUNDED*")+SUMIFS('11. Policy development'!D$25,'11. Policy development'!E$25,"*UNFUNDED*")+SUMIFS('12. Mgt support'!K$11,'12. Mgt support'!L$11,"*UNFUNDED*")+SUMIFS('12. Mgt support'!D$21,'12. Mgt support'!E$21,"*UNFUNDED*")+SUMIFS('12. Mgt support'!D$35,'12. Mgt support'!E$35,"*UNFUNDED*")+SUMIFS('12. Mgt support'!D$41,'12. Mgt support'!E$41,"*UNFUNDED*")+SUMIFS('12. Mgt support'!D$48,'12. Mgt support'!E$48,"*UNFUNDED*")+SUMIFS('12. Mgt support'!D$57,'12. Mgt support'!E$57,"*UNFUNDED*")+SUMIFS('12. Mgt support'!E$63,'12. Mgt support'!F$63,"*UNFUNDED*")+SUMIFS('12. Mgt support'!J$72,'12. Mgt support'!K$72,"*UNFUNDED*")+SUMIFS('12. Mgt support'!E$76,'12. Mgt support'!F$76,"*UNFUNDED*")+SUMIFS('12. Mgt support'!E$77,'12. Mgt support'!F$77,"*UNFUNDED*")+SUMIFS('12. Mgt support'!E$78,'12. Mgt support'!F$78,"*UNFUNDED*")+SUMIFS('12. Mgt support'!D$96,'12. Mgt support'!E$96,"*UNFUNDED*")+SUMIFS('12. Mgt support'!F$109,'12. Mgt support'!G$109,"*UNFUNDED*")+SUMIFS('12. Mgt support'!E$114,'12. Mgt support'!F$114,"*UNFUNDED*")+SUMIFS('12. Mgt support'!J$117,'12. Mgt support'!K$117,"*UNFUNDED*")+SUMIFS('12. Mgt support'!D$120,'12. Mgt support'!E$120,"*UNFUNDED*")+SUMIFS('12. Mgt support'!D$135,'12. Mgt support'!E$135,"*UNFUNDED*")</f>
        <v>0</v>
      </c>
      <c r="F47" s="80"/>
    </row>
    <row r="48" spans="1:6" ht="16.5" customHeight="1" x14ac:dyDescent="0.3">
      <c r="A48" s="76"/>
      <c r="B48" s="69"/>
      <c r="C48" s="45"/>
      <c r="D48" s="78"/>
      <c r="E48" s="79"/>
      <c r="F48" s="80"/>
    </row>
    <row r="49" spans="1:6" ht="36" customHeight="1" x14ac:dyDescent="0.3">
      <c r="A49" s="85"/>
      <c r="B49" s="86"/>
      <c r="C49" s="521" t="s">
        <v>549</v>
      </c>
      <c r="D49" s="87"/>
      <c r="E49" s="590">
        <f>SUM(E8:E29,E32:E42,E45,E47)</f>
        <v>0</v>
      </c>
      <c r="F49" s="88"/>
    </row>
  </sheetData>
  <sheetProtection algorithmName="SHA-512" hashValue="w4X07RwPYaQGh7XImaZVv7bDWoz6l+EsI7OJ7lrKEqiOqbA/J7qVMlF0jn+Oe2uFu2+VHyQauT6FjNF5MWkDGw==" saltValue="0lA0UurNESSB3Akzj9vbKA==" spinCount="100000" sheet="1" objects="1" scenarios="1"/>
  <mergeCells count="3">
    <mergeCell ref="B2:E3"/>
    <mergeCell ref="B4:E4"/>
    <mergeCell ref="B44:E44"/>
  </mergeCells>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29"/>
  <sheetViews>
    <sheetView zoomScale="85" zoomScaleNormal="85" workbookViewId="0">
      <selection activeCell="E29" sqref="E29"/>
    </sheetView>
  </sheetViews>
  <sheetFormatPr defaultColWidth="9.109375" defaultRowHeight="15" customHeight="1" x14ac:dyDescent="0.3"/>
  <cols>
    <col min="1" max="1" width="9" style="627" customWidth="1"/>
    <col min="2" max="2" width="70.109375" style="33" customWidth="1"/>
    <col min="3" max="5" width="21.6640625" style="549" customWidth="1"/>
    <col min="6" max="16384" width="9.109375" style="548"/>
  </cols>
  <sheetData>
    <row r="2" spans="1:5" ht="15" customHeight="1" x14ac:dyDescent="0.3">
      <c r="A2" s="623"/>
      <c r="B2" s="552"/>
      <c r="C2" s="553"/>
      <c r="D2" s="553"/>
      <c r="E2" s="40"/>
    </row>
    <row r="3" spans="1:5" ht="21" customHeight="1" x14ac:dyDescent="0.3">
      <c r="A3" s="682" t="s">
        <v>403</v>
      </c>
      <c r="B3" s="683"/>
      <c r="C3" s="683"/>
      <c r="D3" s="683"/>
      <c r="E3" s="684"/>
    </row>
    <row r="4" spans="1:5" ht="21" customHeight="1" x14ac:dyDescent="0.3">
      <c r="A4" s="682"/>
      <c r="B4" s="683"/>
      <c r="C4" s="683"/>
      <c r="D4" s="683"/>
      <c r="E4" s="684"/>
    </row>
    <row r="5" spans="1:5" ht="25.5" customHeight="1" x14ac:dyDescent="0.3">
      <c r="A5" s="679" t="s">
        <v>541</v>
      </c>
      <c r="B5" s="680"/>
      <c r="C5" s="680"/>
      <c r="D5" s="680"/>
      <c r="E5" s="681"/>
    </row>
    <row r="6" spans="1:5" ht="15" customHeight="1" x14ac:dyDescent="0.3">
      <c r="A6" s="624"/>
      <c r="B6" s="47"/>
      <c r="C6" s="554"/>
      <c r="D6" s="554"/>
      <c r="E6" s="48"/>
    </row>
    <row r="7" spans="1:5" ht="17.25" customHeight="1" x14ac:dyDescent="0.3">
      <c r="A7" s="698" t="s">
        <v>72</v>
      </c>
      <c r="B7" s="697" t="s">
        <v>73</v>
      </c>
      <c r="C7" s="690" t="s">
        <v>95</v>
      </c>
      <c r="D7" s="691"/>
      <c r="E7" s="692"/>
    </row>
    <row r="8" spans="1:5" ht="17.25" customHeight="1" x14ac:dyDescent="0.3">
      <c r="A8" s="698"/>
      <c r="B8" s="697"/>
      <c r="C8" s="693">
        <v>2020</v>
      </c>
      <c r="D8" s="628">
        <v>2021</v>
      </c>
      <c r="E8" s="628">
        <v>2022</v>
      </c>
    </row>
    <row r="9" spans="1:5" ht="17.25" customHeight="1" x14ac:dyDescent="0.3">
      <c r="A9" s="698"/>
      <c r="B9" s="697"/>
      <c r="C9" s="694"/>
      <c r="D9" s="696" t="s">
        <v>402</v>
      </c>
      <c r="E9" s="696"/>
    </row>
    <row r="10" spans="1:5" ht="17.25" customHeight="1" x14ac:dyDescent="0.3">
      <c r="A10" s="698"/>
      <c r="B10" s="697"/>
      <c r="C10" s="695"/>
      <c r="D10" s="629"/>
      <c r="E10" s="629"/>
    </row>
    <row r="11" spans="1:5" s="551" customFormat="1" ht="15" customHeight="1" x14ac:dyDescent="0.3">
      <c r="A11" s="625" t="s">
        <v>75</v>
      </c>
      <c r="B11" s="33" t="s">
        <v>425</v>
      </c>
      <c r="C11" s="556">
        <f>'1. IYCF'!D63</f>
        <v>0</v>
      </c>
      <c r="D11" s="556">
        <f t="shared" ref="D11:E14" si="0">C11+(C11*D$10)</f>
        <v>0</v>
      </c>
      <c r="E11" s="578">
        <f t="shared" si="0"/>
        <v>0</v>
      </c>
    </row>
    <row r="12" spans="1:5" s="551" customFormat="1" ht="15" customHeight="1" x14ac:dyDescent="0.3">
      <c r="A12" s="625" t="s">
        <v>76</v>
      </c>
      <c r="B12" s="33" t="s">
        <v>53</v>
      </c>
      <c r="C12" s="556">
        <f>'2. IMAM'!E37</f>
        <v>0</v>
      </c>
      <c r="D12" s="556">
        <f t="shared" si="0"/>
        <v>0</v>
      </c>
      <c r="E12" s="580">
        <f t="shared" si="0"/>
        <v>0</v>
      </c>
    </row>
    <row r="13" spans="1:5" s="551" customFormat="1" ht="15" customHeight="1" x14ac:dyDescent="0.3">
      <c r="A13" s="625" t="s">
        <v>77</v>
      </c>
      <c r="B13" s="33" t="s">
        <v>430</v>
      </c>
      <c r="C13" s="556">
        <f>SUM(C14:C17)</f>
        <v>0</v>
      </c>
      <c r="D13" s="556">
        <f t="shared" si="0"/>
        <v>0</v>
      </c>
      <c r="E13" s="580">
        <f t="shared" si="0"/>
        <v>0</v>
      </c>
    </row>
    <row r="14" spans="1:5" s="551" customFormat="1" ht="15" customHeight="1" x14ac:dyDescent="0.3">
      <c r="A14" s="625" t="s">
        <v>78</v>
      </c>
      <c r="B14" s="525" t="s">
        <v>439</v>
      </c>
      <c r="C14" s="556">
        <f>'3.1. Diet Supp for PW'!D47</f>
        <v>0</v>
      </c>
      <c r="D14" s="556">
        <f t="shared" si="0"/>
        <v>0</v>
      </c>
      <c r="E14" s="580">
        <f t="shared" si="0"/>
        <v>0</v>
      </c>
    </row>
    <row r="15" spans="1:5" s="551" customFormat="1" ht="15" customHeight="1" x14ac:dyDescent="0.3">
      <c r="A15" s="625" t="s">
        <v>79</v>
      </c>
      <c r="B15" s="525" t="s">
        <v>440</v>
      </c>
      <c r="C15" s="556">
        <f>'3.2. Diet Supp for 6-23 (2020)'!D47</f>
        <v>0</v>
      </c>
      <c r="D15" s="556">
        <f>'3.2. Diet Supp for 6-23 (2021)'!D47</f>
        <v>0</v>
      </c>
      <c r="E15" s="580">
        <f>D15+(D15*E$10)</f>
        <v>0</v>
      </c>
    </row>
    <row r="16" spans="1:5" s="551" customFormat="1" ht="17.25" customHeight="1" x14ac:dyDescent="0.3">
      <c r="A16" s="625" t="s">
        <v>441</v>
      </c>
      <c r="B16" s="525" t="s">
        <v>443</v>
      </c>
      <c r="C16" s="608">
        <f>'PROJ COSTS SUMMARY'!C13</f>
        <v>0</v>
      </c>
      <c r="D16" s="381"/>
      <c r="E16" s="581"/>
    </row>
    <row r="17" spans="1:5" s="551" customFormat="1" ht="15" customHeight="1" x14ac:dyDescent="0.3">
      <c r="A17" s="625" t="s">
        <v>442</v>
      </c>
      <c r="B17" s="525" t="s">
        <v>444</v>
      </c>
      <c r="C17" s="608">
        <f>'PROJ COSTS SUMMARY'!C14</f>
        <v>0</v>
      </c>
      <c r="D17" s="381"/>
      <c r="E17" s="581"/>
    </row>
    <row r="18" spans="1:5" s="551" customFormat="1" ht="15" customHeight="1" x14ac:dyDescent="0.3">
      <c r="A18" s="625" t="s">
        <v>80</v>
      </c>
      <c r="B18" s="33" t="s">
        <v>431</v>
      </c>
      <c r="C18" s="556">
        <f>'4. Nutri Promotion'!D10</f>
        <v>0</v>
      </c>
      <c r="D18" s="556">
        <f t="shared" ref="D18:E26" si="1">C18+(C18*D$10)</f>
        <v>0</v>
      </c>
      <c r="E18" s="580">
        <f t="shared" si="1"/>
        <v>0</v>
      </c>
    </row>
    <row r="19" spans="1:5" s="551" customFormat="1" ht="33.75" customHeight="1" x14ac:dyDescent="0.3">
      <c r="A19" s="625" t="s">
        <v>81</v>
      </c>
      <c r="B19" s="33" t="s">
        <v>428</v>
      </c>
      <c r="C19" s="556">
        <f>'5. Micronut Supp'!D32</f>
        <v>0</v>
      </c>
      <c r="D19" s="556">
        <f t="shared" si="1"/>
        <v>0</v>
      </c>
      <c r="E19" s="580">
        <f t="shared" si="1"/>
        <v>0</v>
      </c>
    </row>
    <row r="20" spans="1:5" s="551" customFormat="1" ht="15" customHeight="1" x14ac:dyDescent="0.3">
      <c r="A20" s="625" t="s">
        <v>224</v>
      </c>
      <c r="B20" s="33" t="s">
        <v>426</v>
      </c>
      <c r="C20" s="556">
        <f>'6. Food Forti'!D29</f>
        <v>0</v>
      </c>
      <c r="D20" s="556">
        <f t="shared" si="1"/>
        <v>0</v>
      </c>
      <c r="E20" s="580">
        <f t="shared" si="1"/>
        <v>0</v>
      </c>
    </row>
    <row r="21" spans="1:5" s="551" customFormat="1" ht="15" customHeight="1" x14ac:dyDescent="0.3">
      <c r="A21" s="625" t="s">
        <v>225</v>
      </c>
      <c r="B21" s="33" t="s">
        <v>427</v>
      </c>
      <c r="C21" s="556">
        <f>'7. NiEm'!E44</f>
        <v>0</v>
      </c>
      <c r="D21" s="556">
        <f t="shared" si="1"/>
        <v>0</v>
      </c>
      <c r="E21" s="580">
        <f t="shared" si="1"/>
        <v>0</v>
      </c>
    </row>
    <row r="22" spans="1:5" s="551" customFormat="1" ht="15" customHeight="1" x14ac:dyDescent="0.3">
      <c r="A22" s="625" t="s">
        <v>226</v>
      </c>
      <c r="B22" s="33" t="s">
        <v>494</v>
      </c>
      <c r="C22" s="556">
        <f>'8. OOMP'!D10</f>
        <v>0</v>
      </c>
      <c r="D22" s="556">
        <f t="shared" si="1"/>
        <v>0</v>
      </c>
      <c r="E22" s="580">
        <f t="shared" si="1"/>
        <v>0</v>
      </c>
    </row>
    <row r="23" spans="1:5" s="551" customFormat="1" ht="15" customHeight="1" x14ac:dyDescent="0.3">
      <c r="A23" s="625" t="s">
        <v>227</v>
      </c>
      <c r="B23" s="33" t="s">
        <v>429</v>
      </c>
      <c r="C23" s="556">
        <f>'9. Nutrition-sensitive'!D38</f>
        <v>0</v>
      </c>
      <c r="D23" s="556">
        <f t="shared" si="1"/>
        <v>0</v>
      </c>
      <c r="E23" s="580">
        <f t="shared" si="1"/>
        <v>0</v>
      </c>
    </row>
    <row r="24" spans="1:5" ht="15" customHeight="1" x14ac:dyDescent="0.3">
      <c r="A24" s="626" t="s">
        <v>228</v>
      </c>
      <c r="B24" s="33" t="s">
        <v>55</v>
      </c>
      <c r="C24" s="557">
        <f>'10. LGU Mob'!D51</f>
        <v>0</v>
      </c>
      <c r="D24" s="557">
        <f t="shared" si="1"/>
        <v>0</v>
      </c>
      <c r="E24" s="582">
        <f t="shared" si="1"/>
        <v>0</v>
      </c>
    </row>
    <row r="25" spans="1:5" ht="15" customHeight="1" x14ac:dyDescent="0.3">
      <c r="A25" s="626" t="s">
        <v>423</v>
      </c>
      <c r="B25" s="33" t="s">
        <v>54</v>
      </c>
      <c r="C25" s="557">
        <f>'11. Policy development'!D27</f>
        <v>0</v>
      </c>
      <c r="D25" s="557">
        <f t="shared" si="1"/>
        <v>0</v>
      </c>
      <c r="E25" s="582">
        <f t="shared" si="1"/>
        <v>0</v>
      </c>
    </row>
    <row r="26" spans="1:5" ht="15.75" customHeight="1" x14ac:dyDescent="0.3">
      <c r="A26" s="626" t="s">
        <v>424</v>
      </c>
      <c r="B26" s="33" t="s">
        <v>516</v>
      </c>
      <c r="C26" s="557">
        <f>'12. Mgt support'!D137</f>
        <v>0</v>
      </c>
      <c r="D26" s="557">
        <f t="shared" si="1"/>
        <v>0</v>
      </c>
      <c r="E26" s="582">
        <f t="shared" si="1"/>
        <v>0</v>
      </c>
    </row>
    <row r="27" spans="1:5" ht="15" customHeight="1" x14ac:dyDescent="0.3">
      <c r="A27" s="626"/>
      <c r="C27" s="557"/>
      <c r="D27" s="557"/>
      <c r="E27" s="582"/>
    </row>
    <row r="28" spans="1:5" ht="29.25" customHeight="1" x14ac:dyDescent="0.3">
      <c r="A28" s="626"/>
      <c r="B28" s="43" t="s">
        <v>550</v>
      </c>
      <c r="C28" s="583">
        <f>SUM(C11:C13,C18:C26)</f>
        <v>0</v>
      </c>
      <c r="D28" s="583">
        <f>SUM(D11:D13,D18:D26)</f>
        <v>0</v>
      </c>
      <c r="E28" s="584">
        <f>SUM(E11:E13,E18:E26)</f>
        <v>0</v>
      </c>
    </row>
    <row r="29" spans="1:5" ht="15" customHeight="1" x14ac:dyDescent="0.3">
      <c r="A29" s="624"/>
      <c r="B29" s="47"/>
      <c r="C29" s="554"/>
      <c r="D29" s="554"/>
      <c r="E29" s="48"/>
    </row>
  </sheetData>
  <sheetProtection algorithmName="SHA-512" hashValue="RiOD2+exgRY3He2sxYh5MalBqr5WzxjS4wF1NT8HDSphdq5k54LJKetsbEbMD9/R5Gf9//3ekyS5BCu7Ylpwkw==" saltValue="S5dFPPVeRjfGKF1RIXzMRQ==" spinCount="100000" sheet="1" objects="1" scenarios="1"/>
  <mergeCells count="7">
    <mergeCell ref="A3:E4"/>
    <mergeCell ref="A5:E5"/>
    <mergeCell ref="C7:E7"/>
    <mergeCell ref="C8:C10"/>
    <mergeCell ref="D9:E9"/>
    <mergeCell ref="B7:B10"/>
    <mergeCell ref="A7:A10"/>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4"/>
  <sheetViews>
    <sheetView zoomScaleNormal="100" workbookViewId="0">
      <selection activeCell="D16" sqref="D16"/>
    </sheetView>
  </sheetViews>
  <sheetFormatPr defaultColWidth="9.109375" defaultRowHeight="14.4" x14ac:dyDescent="0.3"/>
  <cols>
    <col min="1" max="1" width="41.6640625" style="4" customWidth="1"/>
    <col min="2" max="4" width="18.5546875" style="4" customWidth="1"/>
    <col min="5" max="5" width="18.6640625" style="4" customWidth="1"/>
    <col min="6" max="6" width="18.5546875" style="4" customWidth="1"/>
    <col min="7" max="7" width="18.88671875" style="4" customWidth="1"/>
    <col min="8" max="8" width="21.6640625" style="4" customWidth="1"/>
    <col min="9" max="9" width="19.33203125" style="4" customWidth="1"/>
    <col min="10" max="10" width="14.109375" style="4" customWidth="1"/>
    <col min="11" max="11" width="18.6640625" style="4" customWidth="1"/>
    <col min="12" max="13" width="3.6640625" style="4" customWidth="1"/>
    <col min="14" max="17" width="9.109375" style="4"/>
    <col min="18" max="20" width="9.109375" style="383"/>
    <col min="21" max="16384" width="9.109375" style="4"/>
  </cols>
  <sheetData>
    <row r="1" spans="1:20" s="5" customFormat="1" ht="24" customHeight="1" x14ac:dyDescent="0.3">
      <c r="A1" s="540" t="s">
        <v>462</v>
      </c>
      <c r="B1" s="539"/>
      <c r="C1" s="539"/>
      <c r="D1" s="539"/>
      <c r="E1" s="539"/>
      <c r="F1" s="57"/>
      <c r="G1" s="57"/>
      <c r="H1" s="57"/>
      <c r="I1" s="57"/>
      <c r="J1" s="57"/>
      <c r="K1" s="57"/>
      <c r="R1" s="538"/>
      <c r="S1" s="538"/>
      <c r="T1" s="538"/>
    </row>
    <row r="2" spans="1:20" ht="15" customHeight="1" x14ac:dyDescent="0.3">
      <c r="A2" s="56"/>
      <c r="B2" s="57"/>
      <c r="C2" s="57"/>
      <c r="D2" s="57"/>
      <c r="E2" s="57"/>
      <c r="F2" s="57"/>
      <c r="G2" s="57"/>
      <c r="H2" s="57"/>
      <c r="I2" s="57"/>
      <c r="J2" s="57"/>
      <c r="K2" s="57"/>
    </row>
    <row r="3" spans="1:20" s="61" customFormat="1" ht="15" customHeight="1" x14ac:dyDescent="0.3">
      <c r="A3" s="719" t="s">
        <v>170</v>
      </c>
      <c r="B3" s="719"/>
      <c r="C3" s="719"/>
      <c r="D3" s="719"/>
      <c r="E3" s="719"/>
      <c r="F3" s="114"/>
      <c r="G3" s="64"/>
      <c r="H3" s="64"/>
      <c r="I3" s="64"/>
      <c r="J3" s="64"/>
      <c r="K3" s="64"/>
    </row>
    <row r="4" spans="1:20" s="8" customFormat="1" ht="48" customHeight="1" x14ac:dyDescent="0.3">
      <c r="A4" s="100"/>
      <c r="B4" s="110" t="s">
        <v>142</v>
      </c>
      <c r="C4" s="110" t="s">
        <v>143</v>
      </c>
      <c r="D4" s="110" t="s">
        <v>93</v>
      </c>
      <c r="E4" s="106" t="s">
        <v>152</v>
      </c>
      <c r="F4" s="105"/>
      <c r="G4" s="4"/>
      <c r="H4" s="4"/>
      <c r="I4" s="4"/>
      <c r="J4" s="4"/>
      <c r="K4" s="4"/>
    </row>
    <row r="5" spans="1:20" ht="62.4" customHeight="1" x14ac:dyDescent="0.3">
      <c r="A5" s="389" t="s">
        <v>614</v>
      </c>
      <c r="B5" s="68"/>
      <c r="C5" s="118"/>
      <c r="D5" s="89">
        <f t="shared" ref="D5:D15" si="0">B5*C5</f>
        <v>0</v>
      </c>
      <c r="E5" s="720"/>
      <c r="F5" s="105"/>
    </row>
    <row r="6" spans="1:20" ht="62.4" customHeight="1" x14ac:dyDescent="0.3">
      <c r="A6" s="389" t="s">
        <v>615</v>
      </c>
      <c r="B6" s="68"/>
      <c r="C6" s="387"/>
      <c r="D6" s="90"/>
      <c r="E6" s="721"/>
      <c r="F6" s="105"/>
    </row>
    <row r="7" spans="1:20" ht="62.4" customHeight="1" x14ac:dyDescent="0.3">
      <c r="A7" s="389" t="s">
        <v>615</v>
      </c>
      <c r="B7" s="68"/>
      <c r="C7" s="387"/>
      <c r="D7" s="90"/>
      <c r="E7" s="721"/>
      <c r="F7" s="105"/>
    </row>
    <row r="8" spans="1:20" ht="62.4" customHeight="1" x14ac:dyDescent="0.3">
      <c r="A8" s="389" t="s">
        <v>616</v>
      </c>
      <c r="B8" s="68"/>
      <c r="C8" s="387"/>
      <c r="D8" s="90"/>
      <c r="E8" s="721"/>
      <c r="F8" s="105"/>
    </row>
    <row r="9" spans="1:20" ht="62.4" customHeight="1" x14ac:dyDescent="0.3">
      <c r="A9" s="389" t="s">
        <v>617</v>
      </c>
      <c r="B9" s="68"/>
      <c r="C9" s="387"/>
      <c r="D9" s="90"/>
      <c r="E9" s="721"/>
      <c r="F9" s="105"/>
    </row>
    <row r="10" spans="1:20" ht="62.4" customHeight="1" x14ac:dyDescent="0.3">
      <c r="A10" s="389" t="s">
        <v>617</v>
      </c>
      <c r="B10" s="68"/>
      <c r="C10" s="387"/>
      <c r="D10" s="90"/>
      <c r="E10" s="721"/>
      <c r="F10" s="105"/>
    </row>
    <row r="11" spans="1:20" ht="62.4" customHeight="1" x14ac:dyDescent="0.3">
      <c r="A11" s="389" t="s">
        <v>617</v>
      </c>
      <c r="B11" s="68"/>
      <c r="C11" s="387"/>
      <c r="D11" s="90">
        <f t="shared" si="0"/>
        <v>0</v>
      </c>
      <c r="E11" s="721"/>
      <c r="F11" s="105"/>
    </row>
    <row r="12" spans="1:20" ht="82.5" customHeight="1" x14ac:dyDescent="0.3">
      <c r="A12" s="208" t="s">
        <v>171</v>
      </c>
      <c r="B12" s="68"/>
      <c r="C12" s="387"/>
      <c r="D12" s="90">
        <f t="shared" si="0"/>
        <v>0</v>
      </c>
      <c r="E12" s="721"/>
      <c r="F12" s="105"/>
    </row>
    <row r="13" spans="1:20" ht="44.25" customHeight="1" x14ac:dyDescent="0.3">
      <c r="A13" s="208" t="s">
        <v>174</v>
      </c>
      <c r="B13" s="68"/>
      <c r="C13" s="387"/>
      <c r="D13" s="90">
        <f t="shared" si="0"/>
        <v>0</v>
      </c>
      <c r="E13" s="721"/>
      <c r="F13" s="105"/>
    </row>
    <row r="14" spans="1:20" ht="44.25" customHeight="1" thickBot="1" x14ac:dyDescent="0.35">
      <c r="A14" s="208" t="s">
        <v>188</v>
      </c>
      <c r="B14" s="68"/>
      <c r="C14" s="387"/>
      <c r="D14" s="90">
        <f t="shared" si="0"/>
        <v>0</v>
      </c>
      <c r="E14" s="721"/>
      <c r="F14" s="105"/>
    </row>
    <row r="15" spans="1:20" ht="103.8" customHeight="1" thickBot="1" x14ac:dyDescent="0.35">
      <c r="A15" s="208" t="s">
        <v>618</v>
      </c>
      <c r="B15" s="68"/>
      <c r="C15" s="387"/>
      <c r="D15" s="90">
        <f t="shared" si="0"/>
        <v>0</v>
      </c>
      <c r="E15" s="721"/>
      <c r="F15" s="105"/>
    </row>
    <row r="16" spans="1:20" ht="39" customHeight="1" thickBot="1" x14ac:dyDescent="0.35">
      <c r="A16" s="722" t="s">
        <v>772</v>
      </c>
      <c r="B16" s="722"/>
      <c r="C16" s="716"/>
      <c r="D16" s="97">
        <f>SUM(D5:D15)</f>
        <v>0</v>
      </c>
      <c r="E16" s="386"/>
      <c r="F16" s="115"/>
    </row>
    <row r="17" spans="1:22" ht="15" customHeight="1" x14ac:dyDescent="0.3">
      <c r="A17" s="111"/>
      <c r="B17" s="385"/>
      <c r="C17" s="112"/>
      <c r="D17" s="112"/>
      <c r="E17" s="105"/>
      <c r="F17" s="105"/>
    </row>
    <row r="18" spans="1:22" ht="15" customHeight="1" x14ac:dyDescent="0.3">
      <c r="A18" s="723" t="s">
        <v>172</v>
      </c>
      <c r="B18" s="723"/>
      <c r="C18" s="723"/>
      <c r="D18" s="723"/>
      <c r="E18" s="723"/>
      <c r="F18" s="723"/>
      <c r="G18" s="723"/>
      <c r="H18" s="723"/>
      <c r="I18" s="723"/>
      <c r="J18" s="723"/>
      <c r="K18" s="723"/>
      <c r="L18" s="124"/>
    </row>
    <row r="19" spans="1:22" ht="72" customHeight="1" x14ac:dyDescent="0.3">
      <c r="A19" s="127"/>
      <c r="B19" s="129" t="s">
        <v>3</v>
      </c>
      <c r="C19" s="180" t="s">
        <v>140</v>
      </c>
      <c r="D19" s="296" t="s">
        <v>343</v>
      </c>
      <c r="E19" s="296" t="s">
        <v>345</v>
      </c>
      <c r="F19" s="296" t="s">
        <v>149</v>
      </c>
      <c r="G19" s="294" t="s">
        <v>150</v>
      </c>
      <c r="H19" s="296" t="s">
        <v>156</v>
      </c>
      <c r="I19" s="296" t="s">
        <v>151</v>
      </c>
      <c r="J19" s="103" t="s">
        <v>93</v>
      </c>
      <c r="K19" s="104" t="s">
        <v>137</v>
      </c>
    </row>
    <row r="20" spans="1:22" ht="48.75" customHeight="1" x14ac:dyDescent="0.3">
      <c r="A20" s="246" t="s">
        <v>552</v>
      </c>
      <c r="B20" s="128"/>
      <c r="C20" s="137"/>
      <c r="D20" s="138"/>
      <c r="E20" s="138"/>
      <c r="F20" s="139"/>
      <c r="G20" s="140"/>
      <c r="H20" s="137"/>
      <c r="I20" s="141"/>
      <c r="J20" s="146">
        <f>(B20*(C20*(D20+E20+F20+G20)))+(B20*(H20*I20))</f>
        <v>0</v>
      </c>
      <c r="K20" s="724"/>
    </row>
    <row r="21" spans="1:22" ht="73.5" customHeight="1" x14ac:dyDescent="0.3">
      <c r="A21" s="246" t="s">
        <v>173</v>
      </c>
      <c r="B21" s="136"/>
      <c r="C21" s="142"/>
      <c r="D21" s="143"/>
      <c r="E21" s="143"/>
      <c r="F21" s="144"/>
      <c r="G21" s="145"/>
      <c r="H21" s="142"/>
      <c r="I21" s="143"/>
      <c r="J21" s="150">
        <f>(B21*(C21*(D21+E21+F21+G21)))+(B21*(H21*I21))</f>
        <v>0</v>
      </c>
      <c r="K21" s="725"/>
    </row>
    <row r="22" spans="1:22" ht="39.75" customHeight="1" x14ac:dyDescent="0.3">
      <c r="A22" s="248" t="s">
        <v>187</v>
      </c>
      <c r="B22" s="135"/>
      <c r="C22" s="142"/>
      <c r="D22" s="143"/>
      <c r="E22" s="143"/>
      <c r="F22" s="144"/>
      <c r="G22" s="145"/>
      <c r="H22" s="142"/>
      <c r="I22" s="147"/>
      <c r="J22" s="146">
        <f>(B22*(C22*(D22+E22+F22+G22)))+(B22*(H22*I22))</f>
        <v>0</v>
      </c>
      <c r="K22" s="725"/>
    </row>
    <row r="23" spans="1:22" ht="36" customHeight="1" thickBot="1" x14ac:dyDescent="0.35">
      <c r="A23" s="392" t="s">
        <v>186</v>
      </c>
      <c r="B23" s="135"/>
      <c r="C23" s="142"/>
      <c r="D23" s="143"/>
      <c r="E23" s="143"/>
      <c r="F23" s="144"/>
      <c r="G23" s="145"/>
      <c r="H23" s="142"/>
      <c r="I23" s="147"/>
      <c r="J23" s="149">
        <f>(B23*(C23*(D23+E23+F23+G23)))+(B23*(H23*I23))</f>
        <v>0</v>
      </c>
      <c r="K23" s="726"/>
    </row>
    <row r="24" spans="1:22" ht="19.5" customHeight="1" thickBot="1" x14ac:dyDescent="0.35">
      <c r="A24" s="727" t="s">
        <v>179</v>
      </c>
      <c r="B24" s="728"/>
      <c r="C24" s="728"/>
      <c r="D24" s="728"/>
      <c r="E24" s="728"/>
      <c r="F24" s="728"/>
      <c r="G24" s="728"/>
      <c r="H24" s="728"/>
      <c r="I24" s="729"/>
      <c r="J24" s="148">
        <f>SUM(J20:J23)</f>
        <v>0</v>
      </c>
      <c r="K24" s="417"/>
    </row>
    <row r="25" spans="1:22" ht="19.5" customHeight="1" x14ac:dyDescent="0.3">
      <c r="A25" s="151"/>
      <c r="B25" s="151"/>
      <c r="C25" s="151"/>
      <c r="D25" s="151"/>
      <c r="E25" s="151"/>
      <c r="F25" s="151"/>
      <c r="G25" s="151"/>
      <c r="H25" s="151"/>
      <c r="I25" s="151"/>
      <c r="J25" s="134"/>
      <c r="K25" s="151"/>
    </row>
    <row r="26" spans="1:22" ht="19.5" customHeight="1" x14ac:dyDescent="0.3">
      <c r="A26" s="719" t="s">
        <v>553</v>
      </c>
      <c r="B26" s="719"/>
      <c r="C26" s="719"/>
      <c r="D26" s="719"/>
      <c r="E26" s="719"/>
      <c r="F26" s="719"/>
      <c r="G26" s="719"/>
      <c r="H26" s="719"/>
      <c r="I26" s="719"/>
      <c r="J26" s="134"/>
      <c r="K26" s="151"/>
    </row>
    <row r="27" spans="1:22" ht="64.5" customHeight="1" x14ac:dyDescent="0.3">
      <c r="A27" s="96" t="s">
        <v>554</v>
      </c>
      <c r="B27" s="51" t="s">
        <v>190</v>
      </c>
      <c r="C27" s="51" t="s">
        <v>191</v>
      </c>
      <c r="D27" s="397" t="s">
        <v>194</v>
      </c>
      <c r="E27" s="104" t="s">
        <v>195</v>
      </c>
      <c r="F27" s="104" t="s">
        <v>192</v>
      </c>
      <c r="G27" s="104" t="s">
        <v>193</v>
      </c>
      <c r="H27" s="186" t="s">
        <v>178</v>
      </c>
      <c r="I27" s="106" t="s">
        <v>152</v>
      </c>
      <c r="J27" s="151"/>
      <c r="K27" s="151"/>
      <c r="L27" s="134"/>
      <c r="M27" s="151"/>
      <c r="R27" s="4"/>
      <c r="S27" s="4"/>
      <c r="U27" s="383"/>
      <c r="V27" s="383"/>
    </row>
    <row r="28" spans="1:22" ht="63" customHeight="1" x14ac:dyDescent="0.3">
      <c r="A28" s="396" t="s">
        <v>189</v>
      </c>
      <c r="B28" s="158"/>
      <c r="C28" s="158"/>
      <c r="D28" s="161"/>
      <c r="E28" s="159"/>
      <c r="F28" s="164"/>
      <c r="G28" s="165"/>
      <c r="H28" s="509">
        <f>B28*((C28*(D28+E28))+(F28*G28))</f>
        <v>0</v>
      </c>
      <c r="I28" s="508"/>
      <c r="J28" s="151"/>
      <c r="K28" s="151"/>
      <c r="L28" s="134"/>
      <c r="M28" s="151"/>
      <c r="R28" s="4"/>
      <c r="S28" s="4"/>
      <c r="U28" s="383"/>
      <c r="V28" s="383"/>
    </row>
    <row r="29" spans="1:22" ht="40.5" customHeight="1" x14ac:dyDescent="0.3">
      <c r="A29" s="249" t="s">
        <v>177</v>
      </c>
      <c r="B29" s="158"/>
      <c r="C29" s="158"/>
      <c r="D29" s="161"/>
      <c r="E29" s="159"/>
      <c r="F29" s="164"/>
      <c r="G29" s="165"/>
      <c r="H29" s="509">
        <f>B29*((C29*(D29+E29))+(F29*G29))</f>
        <v>0</v>
      </c>
      <c r="I29" s="508"/>
      <c r="J29" s="151"/>
      <c r="K29" s="151"/>
      <c r="L29" s="134"/>
      <c r="M29" s="151"/>
      <c r="R29" s="4"/>
      <c r="S29" s="4"/>
      <c r="U29" s="383"/>
      <c r="V29" s="383"/>
    </row>
    <row r="30" spans="1:22" ht="40.5" customHeight="1" thickBot="1" x14ac:dyDescent="0.35">
      <c r="A30" s="249" t="s">
        <v>177</v>
      </c>
      <c r="B30" s="158"/>
      <c r="C30" s="158"/>
      <c r="D30" s="161"/>
      <c r="E30" s="159"/>
      <c r="F30" s="164"/>
      <c r="G30" s="164"/>
      <c r="H30" s="509">
        <f>B30*((C30*(D30+E30))+(F30*G30))</f>
        <v>0</v>
      </c>
      <c r="I30" s="508"/>
      <c r="J30" s="151"/>
      <c r="K30" s="151"/>
      <c r="L30" s="134"/>
      <c r="M30" s="151"/>
      <c r="R30" s="4"/>
      <c r="S30" s="4"/>
      <c r="U30" s="383"/>
      <c r="V30" s="383"/>
    </row>
    <row r="31" spans="1:22" ht="20.25" customHeight="1" thickBot="1" x14ac:dyDescent="0.35">
      <c r="A31" s="733" t="s">
        <v>555</v>
      </c>
      <c r="B31" s="733"/>
      <c r="C31" s="733"/>
      <c r="D31" s="733"/>
      <c r="E31" s="733"/>
      <c r="F31" s="733"/>
      <c r="G31" s="734"/>
      <c r="H31" s="162">
        <f>SUM(H28:H30)</f>
        <v>0</v>
      </c>
      <c r="I31" s="151"/>
      <c r="J31" s="134"/>
      <c r="K31" s="151"/>
    </row>
    <row r="32" spans="1:22" ht="19.5" customHeight="1" x14ac:dyDescent="0.3">
      <c r="A32" s="151"/>
      <c r="B32" s="151"/>
      <c r="C32" s="151"/>
      <c r="D32" s="151"/>
      <c r="E32" s="151"/>
      <c r="F32" s="151"/>
      <c r="G32" s="151"/>
      <c r="H32" s="151"/>
      <c r="I32" s="151"/>
      <c r="J32" s="134"/>
      <c r="K32" s="151"/>
    </row>
    <row r="33" spans="1:20" ht="19.5" customHeight="1" x14ac:dyDescent="0.3">
      <c r="A33" s="730" t="s">
        <v>181</v>
      </c>
      <c r="B33" s="730"/>
      <c r="C33" s="730"/>
      <c r="D33" s="730"/>
      <c r="E33" s="730"/>
      <c r="F33" s="151"/>
      <c r="G33" s="151"/>
      <c r="H33" s="151"/>
      <c r="I33" s="151"/>
      <c r="J33" s="134"/>
      <c r="K33" s="151"/>
    </row>
    <row r="34" spans="1:20" ht="49.5" customHeight="1" x14ac:dyDescent="0.3">
      <c r="A34" s="153" t="s">
        <v>180</v>
      </c>
      <c r="B34" s="153" t="s">
        <v>142</v>
      </c>
      <c r="C34" s="153" t="s">
        <v>143</v>
      </c>
      <c r="D34" s="153" t="s">
        <v>93</v>
      </c>
      <c r="E34" s="104" t="s">
        <v>152</v>
      </c>
      <c r="F34" s="151"/>
      <c r="G34" s="151"/>
      <c r="H34" s="151"/>
      <c r="I34" s="151"/>
      <c r="J34" s="134"/>
      <c r="K34" s="151"/>
    </row>
    <row r="35" spans="1:20" ht="45.75" customHeight="1" x14ac:dyDescent="0.3">
      <c r="A35" s="250" t="s">
        <v>182</v>
      </c>
      <c r="B35" s="591"/>
      <c r="C35" s="592"/>
      <c r="D35" s="593">
        <f>B35*C35</f>
        <v>0</v>
      </c>
      <c r="E35" s="706"/>
      <c r="F35" s="151"/>
      <c r="G35" s="151"/>
      <c r="H35" s="151"/>
      <c r="I35" s="151"/>
      <c r="J35" s="134"/>
      <c r="K35" s="151"/>
    </row>
    <row r="36" spans="1:20" ht="45.75" customHeight="1" x14ac:dyDescent="0.3">
      <c r="A36" s="250" t="s">
        <v>183</v>
      </c>
      <c r="B36" s="591"/>
      <c r="C36" s="592"/>
      <c r="D36" s="593">
        <f>B36*C36</f>
        <v>0</v>
      </c>
      <c r="E36" s="707"/>
      <c r="F36" s="151"/>
      <c r="G36" s="151"/>
      <c r="H36" s="151"/>
      <c r="I36" s="151"/>
      <c r="J36" s="134"/>
      <c r="K36" s="151"/>
    </row>
    <row r="37" spans="1:20" ht="33" customHeight="1" x14ac:dyDescent="0.3">
      <c r="A37" s="406" t="s">
        <v>184</v>
      </c>
      <c r="B37" s="591"/>
      <c r="C37" s="592"/>
      <c r="D37" s="593">
        <f>B37*C37</f>
        <v>0</v>
      </c>
      <c r="E37" s="707"/>
      <c r="F37" s="151"/>
      <c r="G37" s="151"/>
      <c r="H37" s="151"/>
      <c r="I37" s="151"/>
      <c r="J37" s="134"/>
      <c r="K37" s="151"/>
    </row>
    <row r="38" spans="1:20" ht="33" customHeight="1" x14ac:dyDescent="0.3">
      <c r="A38" s="406" t="s">
        <v>184</v>
      </c>
      <c r="B38" s="591"/>
      <c r="C38" s="592"/>
      <c r="D38" s="593">
        <f>B38*C38</f>
        <v>0</v>
      </c>
      <c r="E38" s="707"/>
      <c r="F38" s="151"/>
      <c r="G38" s="151"/>
      <c r="H38" s="151"/>
      <c r="I38" s="151"/>
      <c r="J38" s="134"/>
      <c r="K38" s="151"/>
    </row>
    <row r="39" spans="1:20" ht="33" customHeight="1" thickBot="1" x14ac:dyDescent="0.35">
      <c r="A39" s="406" t="s">
        <v>184</v>
      </c>
      <c r="B39" s="591"/>
      <c r="C39" s="592"/>
      <c r="D39" s="594">
        <f>B39*C39</f>
        <v>0</v>
      </c>
      <c r="E39" s="708"/>
      <c r="F39" s="151"/>
      <c r="G39" s="151"/>
      <c r="H39" s="151"/>
      <c r="I39" s="151"/>
      <c r="J39" s="134"/>
      <c r="K39" s="151"/>
    </row>
    <row r="40" spans="1:20" ht="32.25" customHeight="1" thickBot="1" x14ac:dyDescent="0.35">
      <c r="A40" s="731" t="s">
        <v>185</v>
      </c>
      <c r="B40" s="731"/>
      <c r="C40" s="732"/>
      <c r="D40" s="163">
        <f>SUM(D35:D39)</f>
        <v>0</v>
      </c>
      <c r="E40" s="417"/>
      <c r="F40" s="151"/>
      <c r="G40" s="151"/>
      <c r="H40" s="151"/>
      <c r="I40" s="151"/>
      <c r="J40" s="134"/>
      <c r="K40" s="151"/>
    </row>
    <row r="41" spans="1:20" ht="19.5" customHeight="1" x14ac:dyDescent="0.3">
      <c r="A41" s="151"/>
      <c r="B41" s="151"/>
      <c r="C41" s="151"/>
      <c r="D41" s="151"/>
      <c r="E41" s="151"/>
      <c r="F41" s="151"/>
      <c r="G41" s="151"/>
      <c r="H41" s="151"/>
      <c r="I41" s="151"/>
      <c r="J41" s="134"/>
      <c r="K41" s="151"/>
    </row>
    <row r="42" spans="1:20" ht="19.5" customHeight="1" x14ac:dyDescent="0.3">
      <c r="A42" s="705" t="s">
        <v>201</v>
      </c>
      <c r="B42" s="705"/>
      <c r="C42" s="705"/>
      <c r="D42" s="705"/>
      <c r="E42" s="705"/>
      <c r="F42" s="705"/>
      <c r="G42" s="151"/>
      <c r="H42" s="151"/>
      <c r="I42" s="151"/>
      <c r="J42" s="134"/>
      <c r="K42" s="151"/>
    </row>
    <row r="43" spans="1:20" ht="51.75" customHeight="1" x14ac:dyDescent="0.3">
      <c r="A43" s="397" t="s">
        <v>202</v>
      </c>
      <c r="B43" s="296" t="s">
        <v>196</v>
      </c>
      <c r="C43" s="296" t="s">
        <v>203</v>
      </c>
      <c r="D43" s="294" t="s">
        <v>204</v>
      </c>
      <c r="E43" s="296" t="s">
        <v>93</v>
      </c>
      <c r="F43" s="104" t="s">
        <v>152</v>
      </c>
      <c r="G43" s="151"/>
      <c r="H43" s="151"/>
      <c r="I43" s="134"/>
      <c r="J43" s="151"/>
      <c r="M43" s="12"/>
      <c r="Q43" s="383"/>
      <c r="T43" s="4"/>
    </row>
    <row r="44" spans="1:20" ht="19.5" customHeight="1" x14ac:dyDescent="0.3">
      <c r="A44" s="405" t="s">
        <v>205</v>
      </c>
      <c r="B44" s="166"/>
      <c r="C44" s="166"/>
      <c r="D44" s="167"/>
      <c r="E44" s="398">
        <f>B44*C44*D44</f>
        <v>0</v>
      </c>
      <c r="F44" s="702"/>
      <c r="G44" s="151"/>
      <c r="H44" s="151"/>
      <c r="I44" s="134"/>
      <c r="J44" s="151"/>
      <c r="M44" s="12"/>
      <c r="Q44" s="383"/>
      <c r="T44" s="4"/>
    </row>
    <row r="45" spans="1:20" ht="19.5" customHeight="1" x14ac:dyDescent="0.3">
      <c r="A45" s="167" t="s">
        <v>206</v>
      </c>
      <c r="B45" s="166"/>
      <c r="C45" s="166"/>
      <c r="D45" s="167"/>
      <c r="E45" s="398">
        <f>B45*C45*D45</f>
        <v>0</v>
      </c>
      <c r="F45" s="703"/>
      <c r="G45" s="151"/>
      <c r="H45" s="151"/>
      <c r="I45" s="134"/>
      <c r="J45" s="151"/>
      <c r="M45" s="12"/>
      <c r="Q45" s="383"/>
      <c r="T45" s="4"/>
    </row>
    <row r="46" spans="1:20" ht="19.5" customHeight="1" thickBot="1" x14ac:dyDescent="0.35">
      <c r="A46" s="167" t="s">
        <v>207</v>
      </c>
      <c r="B46" s="166"/>
      <c r="C46" s="166"/>
      <c r="D46" s="167"/>
      <c r="E46" s="398">
        <f>B46*C46*D46</f>
        <v>0</v>
      </c>
      <c r="F46" s="704"/>
      <c r="G46" s="151"/>
      <c r="H46" s="151"/>
      <c r="I46" s="134"/>
      <c r="J46" s="151"/>
      <c r="M46" s="12"/>
      <c r="Q46" s="383"/>
      <c r="T46" s="4"/>
    </row>
    <row r="47" spans="1:20" ht="19.5" customHeight="1" thickBot="1" x14ac:dyDescent="0.35">
      <c r="A47" s="699" t="s">
        <v>208</v>
      </c>
      <c r="B47" s="700"/>
      <c r="C47" s="700"/>
      <c r="D47" s="701"/>
      <c r="E47" s="399">
        <f>SUM(E44:G46)</f>
        <v>0</v>
      </c>
      <c r="F47" s="417"/>
      <c r="G47" s="151"/>
      <c r="H47" s="151"/>
      <c r="I47" s="134"/>
      <c r="J47" s="151"/>
      <c r="M47" s="12"/>
      <c r="Q47" s="383"/>
      <c r="T47" s="4"/>
    </row>
    <row r="48" spans="1:20" ht="19.5" customHeight="1" x14ac:dyDescent="0.3">
      <c r="A48" s="400"/>
      <c r="B48" s="400"/>
      <c r="C48" s="401"/>
      <c r="D48" s="401"/>
      <c r="E48" s="401"/>
      <c r="F48" s="401"/>
      <c r="G48" s="224"/>
      <c r="H48" s="224"/>
      <c r="I48" s="151"/>
      <c r="J48" s="134"/>
      <c r="K48" s="151"/>
    </row>
    <row r="49" spans="1:20" ht="19.5" customHeight="1" x14ac:dyDescent="0.3">
      <c r="A49" s="705" t="s">
        <v>551</v>
      </c>
      <c r="B49" s="705"/>
      <c r="C49" s="705"/>
      <c r="D49" s="705"/>
      <c r="E49" s="705"/>
      <c r="F49" s="705"/>
      <c r="G49" s="705"/>
      <c r="H49" s="224"/>
      <c r="I49" s="151"/>
      <c r="J49" s="134"/>
      <c r="K49" s="151"/>
    </row>
    <row r="50" spans="1:20" ht="51" customHeight="1" thickBot="1" x14ac:dyDescent="0.35">
      <c r="A50" s="402"/>
      <c r="B50" s="296" t="s">
        <v>197</v>
      </c>
      <c r="C50" s="296" t="s">
        <v>198</v>
      </c>
      <c r="D50" s="296" t="s">
        <v>199</v>
      </c>
      <c r="E50" s="180" t="s">
        <v>200</v>
      </c>
      <c r="F50" s="403" t="s">
        <v>176</v>
      </c>
      <c r="G50" s="104" t="s">
        <v>152</v>
      </c>
      <c r="H50" s="224"/>
      <c r="I50" s="151"/>
      <c r="J50" s="134"/>
      <c r="K50" s="151"/>
    </row>
    <row r="51" spans="1:20" ht="37.5" customHeight="1" thickBot="1" x14ac:dyDescent="0.35">
      <c r="A51" s="265" t="s">
        <v>551</v>
      </c>
      <c r="B51" s="166"/>
      <c r="C51" s="166"/>
      <c r="D51" s="167"/>
      <c r="E51" s="167"/>
      <c r="F51" s="404">
        <f>B51*(C51+D51+E51)</f>
        <v>0</v>
      </c>
      <c r="G51" s="417"/>
      <c r="H51" s="224"/>
      <c r="I51" s="151"/>
      <c r="J51" s="134"/>
      <c r="K51" s="151"/>
    </row>
    <row r="52" spans="1:20" ht="19.5" customHeight="1" x14ac:dyDescent="0.3">
      <c r="A52" s="400"/>
      <c r="B52" s="400"/>
      <c r="C52" s="401"/>
      <c r="D52" s="401"/>
      <c r="E52" s="401"/>
      <c r="F52" s="401"/>
      <c r="G52" s="224"/>
      <c r="H52" s="224"/>
      <c r="I52" s="151"/>
      <c r="J52" s="134"/>
      <c r="K52" s="151"/>
    </row>
    <row r="53" spans="1:20" ht="21" customHeight="1" x14ac:dyDescent="0.3">
      <c r="A53" s="713" t="s">
        <v>409</v>
      </c>
      <c r="B53" s="713"/>
      <c r="C53" s="713"/>
      <c r="D53" s="713"/>
      <c r="E53" s="713"/>
      <c r="G53" s="109"/>
      <c r="Q53" s="383"/>
      <c r="T53" s="4"/>
    </row>
    <row r="54" spans="1:20" ht="53.25" customHeight="1" x14ac:dyDescent="0.3">
      <c r="A54" s="125" t="s">
        <v>404</v>
      </c>
      <c r="B54" s="125" t="s">
        <v>405</v>
      </c>
      <c r="C54" s="125" t="s">
        <v>143</v>
      </c>
      <c r="D54" s="125" t="s">
        <v>406</v>
      </c>
      <c r="E54" s="96" t="s">
        <v>152</v>
      </c>
      <c r="G54" s="109"/>
      <c r="Q54" s="383"/>
      <c r="T54" s="4"/>
    </row>
    <row r="55" spans="1:20" ht="32.25" customHeight="1" x14ac:dyDescent="0.3">
      <c r="A55" s="499" t="s">
        <v>408</v>
      </c>
      <c r="B55" s="68"/>
      <c r="C55" s="118"/>
      <c r="D55" s="66">
        <f>B55*C55</f>
        <v>0</v>
      </c>
      <c r="E55" s="714"/>
      <c r="G55" s="109"/>
      <c r="Q55" s="383"/>
      <c r="T55" s="4"/>
    </row>
    <row r="56" spans="1:20" ht="32.25" customHeight="1" x14ac:dyDescent="0.3">
      <c r="A56" s="499" t="s">
        <v>408</v>
      </c>
      <c r="B56" s="68"/>
      <c r="C56" s="118"/>
      <c r="D56" s="66">
        <f>B56*C56</f>
        <v>0</v>
      </c>
      <c r="E56" s="715"/>
      <c r="G56" s="109"/>
      <c r="Q56" s="383"/>
      <c r="T56" s="4"/>
    </row>
    <row r="57" spans="1:20" ht="32.25" customHeight="1" x14ac:dyDescent="0.3">
      <c r="A57" s="499" t="s">
        <v>408</v>
      </c>
      <c r="B57" s="68"/>
      <c r="C57" s="118"/>
      <c r="D57" s="66">
        <f>B57*C57</f>
        <v>0</v>
      </c>
      <c r="E57" s="715"/>
      <c r="G57" s="109"/>
      <c r="Q57" s="383"/>
      <c r="T57" s="4"/>
    </row>
    <row r="58" spans="1:20" ht="32.25" customHeight="1" x14ac:dyDescent="0.3">
      <c r="A58" s="499" t="s">
        <v>408</v>
      </c>
      <c r="B58" s="68"/>
      <c r="C58" s="118"/>
      <c r="D58" s="66">
        <f>B58*C58</f>
        <v>0</v>
      </c>
      <c r="E58" s="715"/>
      <c r="G58" s="109"/>
      <c r="Q58" s="383"/>
      <c r="T58" s="4"/>
    </row>
    <row r="59" spans="1:20" ht="32.25" customHeight="1" thickBot="1" x14ac:dyDescent="0.35">
      <c r="A59" s="499" t="s">
        <v>408</v>
      </c>
      <c r="B59" s="68"/>
      <c r="C59" s="118"/>
      <c r="D59" s="497">
        <f>B59*C59</f>
        <v>0</v>
      </c>
      <c r="E59" s="715"/>
      <c r="G59" s="109"/>
      <c r="Q59" s="383"/>
      <c r="T59" s="4"/>
    </row>
    <row r="60" spans="1:20" ht="32.25" customHeight="1" thickBot="1" x14ac:dyDescent="0.35">
      <c r="A60" s="716" t="s">
        <v>410</v>
      </c>
      <c r="B60" s="717"/>
      <c r="C60" s="718"/>
      <c r="D60" s="97">
        <f>SUM(D55:D59)</f>
        <v>0</v>
      </c>
      <c r="E60" s="417"/>
      <c r="G60" s="109"/>
      <c r="Q60" s="383"/>
      <c r="T60" s="4"/>
    </row>
    <row r="61" spans="1:20" ht="15" customHeight="1" x14ac:dyDescent="0.3">
      <c r="A61" s="541"/>
      <c r="B61" s="543"/>
      <c r="C61" s="544"/>
      <c r="D61" s="109"/>
      <c r="E61" s="109"/>
      <c r="G61" s="109"/>
      <c r="Q61" s="383"/>
      <c r="T61" s="4"/>
    </row>
    <row r="62" spans="1:20" ht="15" customHeight="1" thickBot="1" x14ac:dyDescent="0.35">
      <c r="A62" s="542"/>
      <c r="B62" s="542"/>
      <c r="C62" s="545"/>
      <c r="D62" s="109"/>
      <c r="E62" s="109"/>
      <c r="G62" s="109"/>
      <c r="Q62" s="383"/>
      <c r="T62" s="4"/>
    </row>
    <row r="63" spans="1:20" ht="30.75" customHeight="1" thickBot="1" x14ac:dyDescent="0.35">
      <c r="A63" s="710" t="s">
        <v>463</v>
      </c>
      <c r="B63" s="711"/>
      <c r="C63" s="712"/>
      <c r="D63" s="179">
        <f>D16+J24+H31+D40+E47+F51+D60</f>
        <v>0</v>
      </c>
      <c r="E63" s="102"/>
      <c r="F63" s="102"/>
      <c r="G63" s="102"/>
      <c r="H63" s="102"/>
      <c r="I63" s="102"/>
      <c r="J63" s="7"/>
      <c r="K63" s="151"/>
    </row>
    <row r="64" spans="1:20" ht="15" customHeight="1" x14ac:dyDescent="0.3"/>
    <row r="65" spans="1:4" ht="58.5" customHeight="1" x14ac:dyDescent="0.3">
      <c r="A65" s="709" t="s">
        <v>650</v>
      </c>
      <c r="B65" s="709"/>
      <c r="C65" s="709"/>
      <c r="D65" s="547"/>
    </row>
    <row r="66" spans="1:4" ht="15" customHeight="1" x14ac:dyDescent="0.3"/>
    <row r="67" spans="1:4" ht="15" customHeight="1" x14ac:dyDescent="0.3"/>
    <row r="68" spans="1:4" ht="15" customHeight="1" x14ac:dyDescent="0.3"/>
    <row r="69" spans="1:4" ht="15" customHeight="1" x14ac:dyDescent="0.3"/>
    <row r="70" spans="1:4" ht="15" customHeight="1" x14ac:dyDescent="0.3"/>
    <row r="71" spans="1:4" ht="15" customHeight="1" x14ac:dyDescent="0.3"/>
    <row r="72" spans="1:4" ht="15" customHeight="1" x14ac:dyDescent="0.3"/>
    <row r="73" spans="1:4" ht="15" customHeight="1" x14ac:dyDescent="0.3"/>
    <row r="74" spans="1:4" ht="15" customHeight="1" x14ac:dyDescent="0.3"/>
    <row r="75" spans="1:4" ht="15" customHeight="1" x14ac:dyDescent="0.3"/>
    <row r="76" spans="1:4" ht="15" customHeight="1" x14ac:dyDescent="0.3"/>
    <row r="77" spans="1:4" ht="15" customHeight="1" x14ac:dyDescent="0.3"/>
    <row r="78" spans="1:4" ht="15" customHeight="1" x14ac:dyDescent="0.3"/>
    <row r="79" spans="1:4" ht="15" customHeight="1" x14ac:dyDescent="0.3"/>
    <row r="80" spans="1:4"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sheetData>
  <sheetProtection algorithmName="SHA-512" hashValue="blw5r2YdkLKrk3RUV8KaVa1lTQpD9i2r/Fd9U4wvPyccgJN58BFe674l3n/Z2VwL/8c5fnfUM+bCReXqSvBPZA==" saltValue="QyZMzDGFnur/NXzm2FjZ+Q==" spinCount="100000" sheet="1" objects="1" scenarios="1"/>
  <mergeCells count="20">
    <mergeCell ref="A24:I24"/>
    <mergeCell ref="A26:I26"/>
    <mergeCell ref="A33:E33"/>
    <mergeCell ref="A40:C40"/>
    <mergeCell ref="A31:G31"/>
    <mergeCell ref="A3:E3"/>
    <mergeCell ref="E5:E15"/>
    <mergeCell ref="A16:C16"/>
    <mergeCell ref="A18:K18"/>
    <mergeCell ref="K20:K23"/>
    <mergeCell ref="A47:D47"/>
    <mergeCell ref="F44:F46"/>
    <mergeCell ref="A42:F42"/>
    <mergeCell ref="E35:E39"/>
    <mergeCell ref="A65:C65"/>
    <mergeCell ref="A63:C63"/>
    <mergeCell ref="A49:G49"/>
    <mergeCell ref="A53:E53"/>
    <mergeCell ref="E55:E59"/>
    <mergeCell ref="A60:C60"/>
  </mergeCell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D0179D79-E44F-4CA3-80DE-FAA758B0A680}">
          <x14:formula1>
            <xm:f>'NGA-MANDATED AND THEMATIC PLANS'!$C$2:$C$37</xm:f>
          </x14:formula1>
          <xm:sqref>E60 E16 K24 I28:I30 E40 F47 G51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74"/>
  <sheetViews>
    <sheetView zoomScale="115" zoomScaleNormal="115" workbookViewId="0"/>
  </sheetViews>
  <sheetFormatPr defaultColWidth="9.109375" defaultRowHeight="14.4" x14ac:dyDescent="0.3"/>
  <cols>
    <col min="1" max="1" width="41.6640625" style="4" customWidth="1"/>
    <col min="2" max="4" width="18.5546875" style="4" customWidth="1"/>
    <col min="5" max="5" width="21.77734375" style="4" customWidth="1"/>
    <col min="6" max="6" width="18.5546875" style="4" customWidth="1"/>
    <col min="7" max="7" width="14.6640625" style="4" customWidth="1"/>
    <col min="8" max="8" width="25.44140625" style="4" customWidth="1"/>
    <col min="9" max="9" width="19.33203125" style="4" customWidth="1"/>
    <col min="10" max="10" width="14.109375" style="4" customWidth="1"/>
    <col min="11" max="11" width="19.109375" style="4" customWidth="1"/>
    <col min="12" max="12" width="3.6640625" style="4" customWidth="1"/>
    <col min="13" max="16" width="9.109375" style="4"/>
    <col min="17" max="19" width="9.109375" style="383"/>
    <col min="20" max="16384" width="9.109375" style="4"/>
  </cols>
  <sheetData>
    <row r="1" spans="1:11" ht="23.25" customHeight="1" x14ac:dyDescent="0.3">
      <c r="A1" s="58" t="s">
        <v>600</v>
      </c>
      <c r="B1" s="58"/>
      <c r="C1" s="58"/>
      <c r="D1" s="58"/>
      <c r="E1" s="58"/>
      <c r="F1" s="58"/>
      <c r="G1" s="58"/>
      <c r="H1" s="58"/>
      <c r="I1" s="58"/>
      <c r="J1" s="58"/>
    </row>
    <row r="2" spans="1:11" ht="15" customHeight="1" x14ac:dyDescent="0.3">
      <c r="A2" s="56"/>
      <c r="B2" s="57"/>
      <c r="C2" s="57"/>
      <c r="D2" s="57"/>
      <c r="E2" s="57"/>
      <c r="F2" s="57"/>
      <c r="G2" s="57"/>
      <c r="H2" s="57"/>
      <c r="I2" s="57"/>
      <c r="J2" s="57"/>
    </row>
    <row r="3" spans="1:11" ht="15" customHeight="1" x14ac:dyDescent="0.3">
      <c r="A3" s="735" t="s">
        <v>86</v>
      </c>
      <c r="B3" s="736"/>
      <c r="C3" s="736"/>
      <c r="D3" s="736"/>
      <c r="E3" s="736"/>
      <c r="F3" s="113"/>
      <c r="G3" s="6"/>
      <c r="H3" s="7"/>
      <c r="I3" s="7"/>
    </row>
    <row r="4" spans="1:11" s="61" customFormat="1" ht="47.25" customHeight="1" x14ac:dyDescent="0.3">
      <c r="A4" s="296" t="s">
        <v>450</v>
      </c>
      <c r="B4" s="296" t="s">
        <v>91</v>
      </c>
      <c r="C4" s="296" t="s">
        <v>92</v>
      </c>
      <c r="D4" s="294" t="s">
        <v>93</v>
      </c>
      <c r="E4" s="344" t="s">
        <v>137</v>
      </c>
      <c r="F4" s="64"/>
      <c r="G4" s="64"/>
      <c r="H4" s="64"/>
      <c r="I4" s="64"/>
      <c r="J4" s="64"/>
    </row>
    <row r="5" spans="1:11" s="8" customFormat="1" ht="48" customHeight="1" x14ac:dyDescent="0.3">
      <c r="A5" s="65" t="s">
        <v>87</v>
      </c>
      <c r="B5" s="118"/>
      <c r="C5" s="68"/>
      <c r="D5" s="89">
        <f t="shared" ref="D5:D13" si="0">B5*C5</f>
        <v>0</v>
      </c>
      <c r="E5" s="342"/>
      <c r="F5" s="64"/>
      <c r="G5" s="4"/>
      <c r="H5" s="4"/>
      <c r="I5" s="4"/>
      <c r="J5" s="4"/>
    </row>
    <row r="6" spans="1:11" ht="48" customHeight="1" x14ac:dyDescent="0.3">
      <c r="A6" s="65" t="s">
        <v>88</v>
      </c>
      <c r="B6" s="118"/>
      <c r="C6" s="68"/>
      <c r="D6" s="89">
        <f t="shared" si="0"/>
        <v>0</v>
      </c>
      <c r="E6" s="343"/>
      <c r="F6" s="64"/>
    </row>
    <row r="7" spans="1:11" ht="48" customHeight="1" x14ac:dyDescent="0.3">
      <c r="A7" s="65" t="s">
        <v>89</v>
      </c>
      <c r="B7" s="118"/>
      <c r="C7" s="68"/>
      <c r="D7" s="89">
        <f t="shared" si="0"/>
        <v>0</v>
      </c>
      <c r="E7" s="343"/>
      <c r="F7" s="64"/>
    </row>
    <row r="8" spans="1:11" ht="68.25" customHeight="1" x14ac:dyDescent="0.3">
      <c r="A8" s="65" t="s">
        <v>144</v>
      </c>
      <c r="B8" s="68"/>
      <c r="C8" s="118"/>
      <c r="D8" s="89">
        <f>B8*C8</f>
        <v>0</v>
      </c>
      <c r="E8" s="107"/>
      <c r="F8" s="105"/>
    </row>
    <row r="9" spans="1:11" ht="56.25" customHeight="1" x14ac:dyDescent="0.3">
      <c r="A9" s="65" t="s">
        <v>141</v>
      </c>
      <c r="B9" s="68"/>
      <c r="C9" s="118"/>
      <c r="D9" s="89">
        <f>B9*C9</f>
        <v>0</v>
      </c>
      <c r="E9" s="107"/>
      <c r="F9" s="105"/>
    </row>
    <row r="10" spans="1:11" ht="45" customHeight="1" x14ac:dyDescent="0.3">
      <c r="A10" s="65" t="s">
        <v>145</v>
      </c>
      <c r="B10" s="68"/>
      <c r="C10" s="118"/>
      <c r="D10" s="89">
        <f>B10*C10</f>
        <v>0</v>
      </c>
      <c r="E10" s="108"/>
      <c r="F10" s="105"/>
    </row>
    <row r="11" spans="1:11" ht="105.6" customHeight="1" x14ac:dyDescent="0.3">
      <c r="A11" s="65" t="s">
        <v>618</v>
      </c>
      <c r="B11" s="68"/>
      <c r="C11" s="118"/>
      <c r="D11" s="90">
        <f>B11*C11</f>
        <v>0</v>
      </c>
      <c r="E11" s="108"/>
      <c r="F11" s="105"/>
    </row>
    <row r="12" spans="1:11" ht="48" customHeight="1" x14ac:dyDescent="0.3">
      <c r="A12" s="65" t="s">
        <v>451</v>
      </c>
      <c r="B12" s="118"/>
      <c r="C12" s="68"/>
      <c r="D12" s="526">
        <f t="shared" si="0"/>
        <v>0</v>
      </c>
      <c r="E12" s="343"/>
      <c r="F12" s="64"/>
    </row>
    <row r="13" spans="1:11" ht="48" customHeight="1" thickBot="1" x14ac:dyDescent="0.35">
      <c r="A13" s="65" t="s">
        <v>451</v>
      </c>
      <c r="B13" s="118"/>
      <c r="C13" s="68"/>
      <c r="D13" s="90">
        <f t="shared" si="0"/>
        <v>0</v>
      </c>
      <c r="E13" s="343"/>
      <c r="F13" s="64"/>
    </row>
    <row r="14" spans="1:11" ht="39.75" customHeight="1" thickBot="1" x14ac:dyDescent="0.35">
      <c r="A14" s="737" t="s">
        <v>452</v>
      </c>
      <c r="B14" s="737"/>
      <c r="C14" s="738"/>
      <c r="D14" s="97">
        <f>SUM(D5:D13)</f>
        <v>0</v>
      </c>
      <c r="E14" s="384"/>
      <c r="F14" s="64"/>
    </row>
    <row r="15" spans="1:11" ht="19.5" customHeight="1" x14ac:dyDescent="0.3">
      <c r="D15" s="67"/>
    </row>
    <row r="16" spans="1:11" ht="15" customHeight="1" x14ac:dyDescent="0.3">
      <c r="A16" s="723" t="s">
        <v>455</v>
      </c>
      <c r="B16" s="723"/>
      <c r="C16" s="723"/>
      <c r="D16" s="723"/>
      <c r="E16" s="723"/>
      <c r="F16" s="723"/>
      <c r="G16" s="723"/>
      <c r="H16" s="723"/>
      <c r="I16" s="723"/>
      <c r="J16" s="723"/>
      <c r="K16" s="723"/>
    </row>
    <row r="17" spans="1:12" ht="63.75" customHeight="1" x14ac:dyDescent="0.3">
      <c r="A17" s="127"/>
      <c r="B17" s="129" t="s">
        <v>3</v>
      </c>
      <c r="C17" s="180" t="s">
        <v>140</v>
      </c>
      <c r="D17" s="296" t="s">
        <v>147</v>
      </c>
      <c r="E17" s="296" t="s">
        <v>344</v>
      </c>
      <c r="F17" s="296" t="s">
        <v>149</v>
      </c>
      <c r="G17" s="294" t="s">
        <v>150</v>
      </c>
      <c r="H17" s="296" t="s">
        <v>156</v>
      </c>
      <c r="I17" s="296" t="s">
        <v>151</v>
      </c>
      <c r="J17" s="527" t="s">
        <v>93</v>
      </c>
      <c r="K17" s="104" t="s">
        <v>152</v>
      </c>
    </row>
    <row r="18" spans="1:12" ht="33" customHeight="1" x14ac:dyDescent="0.3">
      <c r="A18" s="532" t="s">
        <v>454</v>
      </c>
      <c r="B18" s="531"/>
      <c r="C18" s="137"/>
      <c r="D18" s="138"/>
      <c r="E18" s="138"/>
      <c r="F18" s="139"/>
      <c r="G18" s="140"/>
      <c r="H18" s="137"/>
      <c r="I18" s="141"/>
      <c r="J18" s="528">
        <f>(B18*(C18*(D18+E18+F18+G18)))+(B18*(H18*I18))</f>
        <v>0</v>
      </c>
      <c r="K18" s="95"/>
      <c r="L18" s="98"/>
    </row>
    <row r="19" spans="1:12" ht="35.25" customHeight="1" x14ac:dyDescent="0.3">
      <c r="A19" s="532" t="s">
        <v>456</v>
      </c>
      <c r="B19" s="530"/>
      <c r="C19" s="529"/>
      <c r="D19" s="122"/>
      <c r="E19" s="120"/>
      <c r="F19" s="123"/>
      <c r="G19" s="187"/>
      <c r="H19" s="315"/>
      <c r="I19" s="122"/>
      <c r="J19" s="534">
        <f>(B19*(C19*(D19+E19+F19+G19)))+(B19*(H19*I19))</f>
        <v>0</v>
      </c>
      <c r="K19" s="95"/>
      <c r="L19" s="98"/>
    </row>
    <row r="20" spans="1:12" ht="35.25" customHeight="1" x14ac:dyDescent="0.3">
      <c r="A20" s="532" t="s">
        <v>457</v>
      </c>
      <c r="B20" s="530"/>
      <c r="C20" s="529"/>
      <c r="D20" s="122"/>
      <c r="E20" s="120"/>
      <c r="F20" s="123"/>
      <c r="G20" s="187"/>
      <c r="H20" s="315"/>
      <c r="I20" s="120"/>
      <c r="J20" s="537">
        <f>(B20*(C20*(D20+E20+F20+G20)))+(B20*(H20*I20))</f>
        <v>0</v>
      </c>
      <c r="K20" s="95"/>
      <c r="L20" s="109"/>
    </row>
    <row r="21" spans="1:12" ht="35.25" customHeight="1" thickBot="1" x14ac:dyDescent="0.35">
      <c r="A21" s="532" t="s">
        <v>457</v>
      </c>
      <c r="B21" s="530"/>
      <c r="C21" s="529"/>
      <c r="D21" s="122"/>
      <c r="E21" s="120"/>
      <c r="F21" s="123"/>
      <c r="G21" s="187"/>
      <c r="H21" s="315"/>
      <c r="I21" s="122"/>
      <c r="J21" s="536">
        <f>(B21*(C21*(D21+E21+F21+G21)))+(B21*(H21*I21))</f>
        <v>0</v>
      </c>
      <c r="K21" s="95"/>
      <c r="L21" s="109"/>
    </row>
    <row r="22" spans="1:12" ht="21" customHeight="1" thickBot="1" x14ac:dyDescent="0.35">
      <c r="A22" s="739" t="s">
        <v>458</v>
      </c>
      <c r="B22" s="740"/>
      <c r="C22" s="740"/>
      <c r="D22" s="740"/>
      <c r="E22" s="740"/>
      <c r="F22" s="740"/>
      <c r="G22" s="740"/>
      <c r="H22" s="740"/>
      <c r="I22" s="741"/>
      <c r="J22" s="535">
        <f>J18+J19+J20+J21</f>
        <v>0</v>
      </c>
      <c r="K22" s="507"/>
    </row>
    <row r="23" spans="1:12" ht="15" customHeight="1" x14ac:dyDescent="0.3">
      <c r="H23" s="109"/>
      <c r="J23" s="67"/>
    </row>
    <row r="24" spans="1:12" ht="15" customHeight="1" x14ac:dyDescent="0.3">
      <c r="A24" s="713" t="s">
        <v>153</v>
      </c>
      <c r="B24" s="713"/>
      <c r="C24" s="713"/>
      <c r="D24" s="713"/>
      <c r="E24" s="713"/>
      <c r="F24" s="713"/>
    </row>
    <row r="25" spans="1:12" ht="49.5" customHeight="1" thickBot="1" x14ac:dyDescent="0.35">
      <c r="A25" s="101"/>
      <c r="B25" s="296" t="s">
        <v>154</v>
      </c>
      <c r="C25" s="296" t="s">
        <v>155</v>
      </c>
      <c r="D25" s="63" t="s">
        <v>138</v>
      </c>
      <c r="E25" s="152" t="s">
        <v>93</v>
      </c>
      <c r="F25" s="296" t="s">
        <v>152</v>
      </c>
    </row>
    <row r="26" spans="1:12" ht="33" customHeight="1" thickBot="1" x14ac:dyDescent="0.35">
      <c r="A26" s="524" t="s">
        <v>459</v>
      </c>
      <c r="B26" s="118"/>
      <c r="C26" s="68"/>
      <c r="D26" s="387"/>
      <c r="E26" s="126">
        <f>B26*(C26*D26)</f>
        <v>0</v>
      </c>
      <c r="F26" s="507"/>
    </row>
    <row r="27" spans="1:12" ht="15" customHeight="1" x14ac:dyDescent="0.3">
      <c r="E27" s="67"/>
    </row>
    <row r="28" spans="1:12" ht="54" customHeight="1" x14ac:dyDescent="0.3">
      <c r="A28" s="713" t="s">
        <v>453</v>
      </c>
      <c r="B28" s="713"/>
      <c r="C28" s="713"/>
      <c r="D28" s="713"/>
      <c r="E28" s="713"/>
      <c r="G28" s="109"/>
    </row>
    <row r="29" spans="1:12" ht="49.5" customHeight="1" x14ac:dyDescent="0.3">
      <c r="A29" s="63" t="s">
        <v>404</v>
      </c>
      <c r="B29" s="63" t="s">
        <v>405</v>
      </c>
      <c r="C29" s="63" t="s">
        <v>143</v>
      </c>
      <c r="D29" s="63" t="s">
        <v>406</v>
      </c>
      <c r="E29" s="96" t="s">
        <v>152</v>
      </c>
      <c r="G29" s="109"/>
    </row>
    <row r="30" spans="1:12" ht="38.25" customHeight="1" x14ac:dyDescent="0.3">
      <c r="A30" s="499" t="s">
        <v>407</v>
      </c>
      <c r="B30" s="68"/>
      <c r="C30" s="118"/>
      <c r="D30" s="66">
        <f>B30*C30</f>
        <v>0</v>
      </c>
      <c r="E30" s="714"/>
      <c r="G30" s="109"/>
    </row>
    <row r="31" spans="1:12" ht="38.25" customHeight="1" x14ac:dyDescent="0.3">
      <c r="A31" s="499" t="s">
        <v>407</v>
      </c>
      <c r="B31" s="68"/>
      <c r="C31" s="118"/>
      <c r="D31" s="66">
        <f>B31*C31</f>
        <v>0</v>
      </c>
      <c r="E31" s="715"/>
      <c r="G31" s="109"/>
    </row>
    <row r="32" spans="1:12" ht="38.25" customHeight="1" x14ac:dyDescent="0.3">
      <c r="A32" s="499" t="s">
        <v>407</v>
      </c>
      <c r="B32" s="68"/>
      <c r="C32" s="118"/>
      <c r="D32" s="66">
        <f>B32*C32</f>
        <v>0</v>
      </c>
      <c r="E32" s="715"/>
      <c r="G32" s="109"/>
    </row>
    <row r="33" spans="1:9" ht="38.25" customHeight="1" x14ac:dyDescent="0.3">
      <c r="A33" s="499" t="s">
        <v>407</v>
      </c>
      <c r="B33" s="68"/>
      <c r="C33" s="118"/>
      <c r="D33" s="66">
        <f>B33*C33</f>
        <v>0</v>
      </c>
      <c r="E33" s="715"/>
      <c r="G33" s="109"/>
    </row>
    <row r="34" spans="1:9" ht="38.25" customHeight="1" thickBot="1" x14ac:dyDescent="0.35">
      <c r="A34" s="499" t="s">
        <v>407</v>
      </c>
      <c r="B34" s="68"/>
      <c r="C34" s="118"/>
      <c r="D34" s="497">
        <f>B34*C34</f>
        <v>0</v>
      </c>
      <c r="E34" s="715"/>
      <c r="G34" s="109"/>
    </row>
    <row r="35" spans="1:9" ht="39" customHeight="1" thickBot="1" x14ac:dyDescent="0.35">
      <c r="A35" s="716" t="s">
        <v>460</v>
      </c>
      <c r="B35" s="717"/>
      <c r="C35" s="718"/>
      <c r="D35" s="97">
        <f>SUM(D30:D34)</f>
        <v>0</v>
      </c>
      <c r="E35" s="384"/>
      <c r="G35" s="109"/>
    </row>
    <row r="36" spans="1:9" ht="15" customHeight="1" thickBot="1" x14ac:dyDescent="0.35">
      <c r="A36" s="522"/>
      <c r="B36" s="523"/>
      <c r="C36" s="498"/>
      <c r="D36" s="109"/>
      <c r="E36" s="109"/>
      <c r="G36" s="109"/>
    </row>
    <row r="37" spans="1:9" ht="15" customHeight="1" thickBot="1" x14ac:dyDescent="0.35">
      <c r="A37" s="742" t="s">
        <v>461</v>
      </c>
      <c r="B37" s="743"/>
      <c r="C37" s="743"/>
      <c r="D37" s="743"/>
      <c r="E37" s="618">
        <f>SUM(D14,J22,E26,D35)</f>
        <v>0</v>
      </c>
      <c r="F37" s="102"/>
      <c r="G37" s="102"/>
      <c r="H37" s="102"/>
      <c r="I37" s="102"/>
    </row>
    <row r="38" spans="1:9" ht="15" customHeight="1" x14ac:dyDescent="0.3"/>
    <row r="39" spans="1:9" ht="37.5" customHeight="1" x14ac:dyDescent="0.3">
      <c r="A39" s="716" t="s">
        <v>651</v>
      </c>
      <c r="B39" s="717"/>
      <c r="C39" s="717"/>
      <c r="D39" s="744"/>
      <c r="E39" s="546"/>
      <c r="F39" s="619"/>
      <c r="G39" s="619"/>
      <c r="H39" s="619"/>
      <c r="I39" s="619"/>
    </row>
    <row r="40" spans="1:9" ht="15" customHeight="1" x14ac:dyDescent="0.3"/>
    <row r="41" spans="1:9" ht="15" customHeight="1" x14ac:dyDescent="0.3"/>
    <row r="42" spans="1:9" ht="15" customHeight="1" x14ac:dyDescent="0.3"/>
    <row r="43" spans="1:9" ht="15" customHeight="1" x14ac:dyDescent="0.3"/>
    <row r="44" spans="1:9" ht="15" customHeight="1" x14ac:dyDescent="0.3"/>
    <row r="45" spans="1:9" ht="15" customHeight="1" x14ac:dyDescent="0.3"/>
    <row r="46" spans="1:9" ht="15" customHeight="1" x14ac:dyDescent="0.3"/>
    <row r="47" spans="1:9" ht="15" customHeight="1" x14ac:dyDescent="0.3"/>
    <row r="48" spans="1:9"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sheetData>
  <sheetProtection algorithmName="SHA-512" hashValue="gW8ASIAiO+tjEXGIFXK0gs9AMoNmYSDr03QOUfU1b180yTOZnYcJeZrZ8yQO9Ah4eii5FmFUsj1HHSOl/9HWfA==" saltValue="QAc1qhF+HLXaAOvAMCvH+g==" spinCount="100000" sheet="1" objects="1" scenarios="1"/>
  <dataConsolidate/>
  <mergeCells count="10">
    <mergeCell ref="A35:C35"/>
    <mergeCell ref="A24:F24"/>
    <mergeCell ref="A22:I22"/>
    <mergeCell ref="A37:D37"/>
    <mergeCell ref="A39:D39"/>
    <mergeCell ref="A3:E3"/>
    <mergeCell ref="A14:C14"/>
    <mergeCell ref="A16:K16"/>
    <mergeCell ref="A28:E28"/>
    <mergeCell ref="E30:E34"/>
  </mergeCell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D625FC01-A157-40C2-9B08-44ED44954348}">
          <x14:formula1>
            <xm:f>'NGA-MANDATED AND THEMATIC PLANS'!$C$2:$C$37</xm:f>
          </x14:formula1>
          <xm:sqref>E35 E14 K22 F26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7"/>
  <sheetViews>
    <sheetView zoomScale="130" zoomScaleNormal="130" workbookViewId="0"/>
  </sheetViews>
  <sheetFormatPr defaultColWidth="9.109375" defaultRowHeight="14.4" x14ac:dyDescent="0.3"/>
  <cols>
    <col min="1" max="1" width="45.5546875" style="4" customWidth="1"/>
    <col min="2" max="2" width="18.6640625" style="4" customWidth="1"/>
    <col min="3" max="3" width="38.88671875" style="4" customWidth="1"/>
    <col min="4" max="4" width="14.6640625" style="4" customWidth="1"/>
    <col min="5" max="5" width="15.6640625" style="4" customWidth="1"/>
    <col min="6" max="7" width="3.6640625" style="4" customWidth="1"/>
    <col min="8" max="16384" width="9.109375" style="4"/>
  </cols>
  <sheetData>
    <row r="1" spans="1:5" ht="15" customHeight="1" x14ac:dyDescent="0.3">
      <c r="A1" s="60" t="s">
        <v>465</v>
      </c>
      <c r="B1" s="60"/>
      <c r="C1" s="55"/>
      <c r="D1" s="58"/>
      <c r="E1" s="58"/>
    </row>
    <row r="2" spans="1:5" ht="15" customHeight="1" x14ac:dyDescent="0.3">
      <c r="B2" s="57"/>
      <c r="C2" s="57"/>
      <c r="D2" s="57"/>
      <c r="E2" s="57"/>
    </row>
    <row r="3" spans="1:5" ht="37.5" customHeight="1" x14ac:dyDescent="0.3">
      <c r="A3" s="63" t="s">
        <v>73</v>
      </c>
      <c r="B3" s="51" t="s">
        <v>83</v>
      </c>
      <c r="C3" s="99" t="s">
        <v>139</v>
      </c>
      <c r="D3" s="57"/>
      <c r="E3" s="57"/>
    </row>
    <row r="4" spans="1:5" ht="32.25" customHeight="1" x14ac:dyDescent="0.3">
      <c r="A4" s="130" t="s">
        <v>430</v>
      </c>
      <c r="B4" s="131">
        <f>SUM(B5:B8)</f>
        <v>0</v>
      </c>
      <c r="C4" s="561"/>
    </row>
    <row r="5" spans="1:5" ht="21.75" customHeight="1" x14ac:dyDescent="0.3">
      <c r="A5" s="559" t="s">
        <v>439</v>
      </c>
      <c r="B5" s="132">
        <f>'3.1. Diet Supp for PW'!D47</f>
        <v>0</v>
      </c>
      <c r="C5" s="562">
        <f>'3.1. Diet Supp for PW'!D49</f>
        <v>0</v>
      </c>
      <c r="D5" s="59"/>
      <c r="E5" s="59"/>
    </row>
    <row r="6" spans="1:5" s="5" customFormat="1" ht="36.75" customHeight="1" x14ac:dyDescent="0.3">
      <c r="A6" s="559" t="s">
        <v>440</v>
      </c>
      <c r="B6" s="133">
        <f>'3.2. Diet Supp for 6-23 (2020)'!D47</f>
        <v>0</v>
      </c>
      <c r="C6" s="563">
        <f>'3.2. Diet Supp for 6-23 (2020)'!D49</f>
        <v>0</v>
      </c>
      <c r="D6" s="52"/>
      <c r="E6" s="52"/>
    </row>
    <row r="7" spans="1:5" s="5" customFormat="1" ht="37.5" customHeight="1" x14ac:dyDescent="0.3">
      <c r="A7" s="559" t="s">
        <v>443</v>
      </c>
      <c r="B7" s="560"/>
      <c r="C7" s="564" t="s">
        <v>757</v>
      </c>
      <c r="D7" s="52"/>
      <c r="E7" s="52"/>
    </row>
    <row r="8" spans="1:5" s="5" customFormat="1" ht="24" customHeight="1" x14ac:dyDescent="0.3">
      <c r="A8" s="559" t="s">
        <v>444</v>
      </c>
      <c r="B8" s="560"/>
      <c r="C8" s="564" t="s">
        <v>758</v>
      </c>
      <c r="D8" s="52"/>
      <c r="E8" s="52"/>
    </row>
    <row r="9" spans="1:5" x14ac:dyDescent="0.3">
      <c r="A9" s="53"/>
      <c r="B9" s="382"/>
      <c r="C9" s="6"/>
      <c r="D9" s="6"/>
      <c r="E9" s="6"/>
    </row>
    <row r="10" spans="1:5" x14ac:dyDescent="0.3">
      <c r="A10" s="7"/>
      <c r="B10" s="7"/>
      <c r="C10" s="7"/>
      <c r="D10" s="7"/>
      <c r="E10" s="7"/>
    </row>
    <row r="11" spans="1:5" x14ac:dyDescent="0.3">
      <c r="A11" s="38"/>
      <c r="B11" s="38"/>
      <c r="C11" s="38"/>
      <c r="D11" s="38"/>
      <c r="E11" s="38"/>
    </row>
    <row r="12" spans="1:5" ht="15" customHeight="1" x14ac:dyDescent="0.3">
      <c r="A12" s="62"/>
      <c r="B12" s="62"/>
      <c r="C12" s="62"/>
      <c r="D12" s="62"/>
      <c r="E12" s="62"/>
    </row>
    <row r="13" spans="1:5" x14ac:dyDescent="0.3">
      <c r="A13" s="54"/>
      <c r="B13" s="52"/>
      <c r="C13" s="52"/>
      <c r="D13" s="52"/>
      <c r="E13" s="52"/>
    </row>
    <row r="14" spans="1:5" x14ac:dyDescent="0.3">
      <c r="A14" s="6"/>
      <c r="B14" s="6"/>
      <c r="C14" s="6"/>
      <c r="D14" s="6"/>
      <c r="E14" s="220"/>
    </row>
    <row r="15" spans="1:5" x14ac:dyDescent="0.3">
      <c r="A15" s="7"/>
      <c r="B15" s="7"/>
      <c r="C15" s="7"/>
      <c r="D15" s="7"/>
      <c r="E15" s="7"/>
    </row>
    <row r="17" ht="15" customHeight="1" x14ac:dyDescent="0.3"/>
  </sheetData>
  <sheetProtection algorithmName="SHA-512" hashValue="pGI/+TlP/bVWqLKOOHcc3JLeakRQnzVwAxemB+JpD9OQn2jVP7aG+V4WvB8W6vOqAEV08Xny3P+ZtKiISLu2zg==" saltValue="UAL666A4LErrTcoO/rBEC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9"/>
  <sheetViews>
    <sheetView zoomScale="115" zoomScaleNormal="115" workbookViewId="0">
      <selection activeCell="B5" sqref="B5"/>
    </sheetView>
  </sheetViews>
  <sheetFormatPr defaultColWidth="9.109375" defaultRowHeight="14.4" x14ac:dyDescent="0.3"/>
  <cols>
    <col min="1" max="1" width="40" style="4" customWidth="1"/>
    <col min="2" max="3" width="16.44140625" style="4" customWidth="1"/>
    <col min="4" max="4" width="18.5546875" style="4" customWidth="1"/>
    <col min="5" max="5" width="20.88671875" style="4" customWidth="1"/>
    <col min="6" max="6" width="22.44140625" style="4" customWidth="1"/>
    <col min="7" max="7" width="20" style="4" customWidth="1"/>
    <col min="8" max="8" width="19.33203125" style="415" customWidth="1"/>
    <col min="9" max="9" width="16.44140625" style="4" customWidth="1"/>
    <col min="10" max="10" width="17.6640625" style="4" customWidth="1"/>
    <col min="11" max="12" width="3.6640625" style="4" customWidth="1"/>
    <col min="13" max="16384" width="9.109375" style="4"/>
  </cols>
  <sheetData>
    <row r="1" spans="1:10" s="5" customFormat="1" ht="15" customHeight="1" x14ac:dyDescent="0.3">
      <c r="A1" s="745" t="s">
        <v>521</v>
      </c>
      <c r="B1" s="745"/>
      <c r="C1" s="745"/>
      <c r="D1" s="745"/>
      <c r="E1" s="745"/>
      <c r="F1" s="58"/>
      <c r="G1" s="58"/>
      <c r="H1" s="58"/>
      <c r="I1" s="58"/>
      <c r="J1" s="58"/>
    </row>
    <row r="2" spans="1:10" s="5" customFormat="1" ht="15" customHeight="1" x14ac:dyDescent="0.3">
      <c r="A2" s="168"/>
      <c r="B2" s="168"/>
      <c r="C2" s="168"/>
      <c r="D2" s="168"/>
      <c r="E2" s="168"/>
      <c r="F2" s="58"/>
      <c r="G2" s="58"/>
      <c r="H2" s="58"/>
      <c r="I2" s="58"/>
      <c r="J2" s="58"/>
    </row>
    <row r="3" spans="1:10" s="5" customFormat="1" ht="15" customHeight="1" x14ac:dyDescent="0.3">
      <c r="A3" s="713" t="s">
        <v>522</v>
      </c>
      <c r="B3" s="713"/>
      <c r="C3" s="713"/>
      <c r="D3" s="713"/>
      <c r="E3" s="713"/>
      <c r="F3" s="713"/>
      <c r="G3" s="713"/>
      <c r="H3" s="713"/>
      <c r="I3" s="705"/>
      <c r="J3" s="301"/>
    </row>
    <row r="4" spans="1:10" ht="76.5" customHeight="1" x14ac:dyDescent="0.3">
      <c r="A4" s="63" t="s">
        <v>545</v>
      </c>
      <c r="B4" s="51" t="str">
        <f>'POPN AND NUT SIT'!B37</f>
        <v>Total Population 
Year: ________</v>
      </c>
      <c r="C4" s="296" t="s">
        <v>210</v>
      </c>
      <c r="D4" s="296" t="s">
        <v>209</v>
      </c>
      <c r="E4" s="296" t="s">
        <v>211</v>
      </c>
      <c r="F4" s="296" t="s">
        <v>559</v>
      </c>
      <c r="G4" s="51" t="s">
        <v>556</v>
      </c>
      <c r="H4" s="51" t="s">
        <v>557</v>
      </c>
      <c r="I4" s="296" t="s">
        <v>95</v>
      </c>
      <c r="J4" s="106" t="s">
        <v>152</v>
      </c>
    </row>
    <row r="5" spans="1:10" s="410" customFormat="1" x14ac:dyDescent="0.3">
      <c r="A5" s="407">
        <f>'POPN AND NUT SIT'!A38</f>
        <v>0</v>
      </c>
      <c r="B5" s="408">
        <f>'POPN AND NUT SIT'!B38</f>
        <v>0</v>
      </c>
      <c r="C5" s="408">
        <f>'POPN AND NUT SIT'!C38</f>
        <v>0</v>
      </c>
      <c r="D5" s="408">
        <v>90</v>
      </c>
      <c r="E5" s="169">
        <v>50</v>
      </c>
      <c r="F5" s="409">
        <f>C5*(D5*E5)</f>
        <v>0</v>
      </c>
      <c r="G5" s="171"/>
      <c r="H5" s="170"/>
      <c r="I5" s="409">
        <f>F5*H5</f>
        <v>0</v>
      </c>
      <c r="J5" s="746"/>
    </row>
    <row r="6" spans="1:10" x14ac:dyDescent="0.3">
      <c r="A6" s="411">
        <f>'POPN AND NUT SIT'!A39</f>
        <v>0</v>
      </c>
      <c r="B6" s="408">
        <f>'POPN AND NUT SIT'!B39</f>
        <v>0</v>
      </c>
      <c r="C6" s="408">
        <f>'POPN AND NUT SIT'!C39</f>
        <v>0</v>
      </c>
      <c r="D6" s="408">
        <f>$D$5</f>
        <v>90</v>
      </c>
      <c r="E6" s="169">
        <v>50</v>
      </c>
      <c r="F6" s="409">
        <f t="shared" ref="F6:F34" si="0">C6*(D6*E6)</f>
        <v>0</v>
      </c>
      <c r="G6" s="171"/>
      <c r="H6" s="170"/>
      <c r="I6" s="409">
        <f t="shared" ref="I6:I34" si="1">F6*H6</f>
        <v>0</v>
      </c>
      <c r="J6" s="747"/>
    </row>
    <row r="7" spans="1:10" ht="15" customHeight="1" x14ac:dyDescent="0.3">
      <c r="A7" s="407">
        <f>'POPN AND NUT SIT'!A40</f>
        <v>0</v>
      </c>
      <c r="B7" s="408">
        <f>'POPN AND NUT SIT'!B40</f>
        <v>0</v>
      </c>
      <c r="C7" s="408">
        <f>'POPN AND NUT SIT'!C40</f>
        <v>0</v>
      </c>
      <c r="D7" s="408">
        <f t="shared" ref="D7:D34" si="2">$D$5</f>
        <v>90</v>
      </c>
      <c r="E7" s="169">
        <v>50</v>
      </c>
      <c r="F7" s="409">
        <f t="shared" si="0"/>
        <v>0</v>
      </c>
      <c r="G7" s="171"/>
      <c r="H7" s="170"/>
      <c r="I7" s="409">
        <f t="shared" si="1"/>
        <v>0</v>
      </c>
      <c r="J7" s="747"/>
    </row>
    <row r="8" spans="1:10" s="412" customFormat="1" x14ac:dyDescent="0.3">
      <c r="A8" s="411">
        <f>'POPN AND NUT SIT'!A41</f>
        <v>0</v>
      </c>
      <c r="B8" s="408">
        <f>'POPN AND NUT SIT'!B41</f>
        <v>0</v>
      </c>
      <c r="C8" s="408">
        <f>'POPN AND NUT SIT'!C41</f>
        <v>0</v>
      </c>
      <c r="D8" s="408">
        <f t="shared" si="2"/>
        <v>90</v>
      </c>
      <c r="E8" s="169">
        <v>50</v>
      </c>
      <c r="F8" s="409">
        <f t="shared" si="0"/>
        <v>0</v>
      </c>
      <c r="G8" s="171"/>
      <c r="H8" s="170"/>
      <c r="I8" s="409">
        <f t="shared" si="1"/>
        <v>0</v>
      </c>
      <c r="J8" s="747"/>
    </row>
    <row r="9" spans="1:10" ht="15" customHeight="1" x14ac:dyDescent="0.3">
      <c r="A9" s="407">
        <f>'POPN AND NUT SIT'!A42</f>
        <v>0</v>
      </c>
      <c r="B9" s="408">
        <f>'POPN AND NUT SIT'!B42</f>
        <v>0</v>
      </c>
      <c r="C9" s="408">
        <f>'POPN AND NUT SIT'!C42</f>
        <v>0</v>
      </c>
      <c r="D9" s="408">
        <f t="shared" si="2"/>
        <v>90</v>
      </c>
      <c r="E9" s="169">
        <v>50</v>
      </c>
      <c r="F9" s="409">
        <f t="shared" si="0"/>
        <v>0</v>
      </c>
      <c r="G9" s="171"/>
      <c r="H9" s="170"/>
      <c r="I9" s="409">
        <f t="shared" si="1"/>
        <v>0</v>
      </c>
      <c r="J9" s="747"/>
    </row>
    <row r="10" spans="1:10" x14ac:dyDescent="0.3">
      <c r="A10" s="411">
        <f>'POPN AND NUT SIT'!A43</f>
        <v>0</v>
      </c>
      <c r="B10" s="408">
        <f>'POPN AND NUT SIT'!B43</f>
        <v>0</v>
      </c>
      <c r="C10" s="408">
        <f>'POPN AND NUT SIT'!C43</f>
        <v>0</v>
      </c>
      <c r="D10" s="408">
        <f t="shared" si="2"/>
        <v>90</v>
      </c>
      <c r="E10" s="169">
        <v>50</v>
      </c>
      <c r="F10" s="409">
        <f t="shared" si="0"/>
        <v>0</v>
      </c>
      <c r="G10" s="171"/>
      <c r="H10" s="170"/>
      <c r="I10" s="409">
        <f t="shared" si="1"/>
        <v>0</v>
      </c>
      <c r="J10" s="747"/>
    </row>
    <row r="11" spans="1:10" x14ac:dyDescent="0.3">
      <c r="A11" s="407">
        <f>'POPN AND NUT SIT'!A44</f>
        <v>0</v>
      </c>
      <c r="B11" s="408">
        <f>'POPN AND NUT SIT'!B44</f>
        <v>0</v>
      </c>
      <c r="C11" s="408">
        <f>'POPN AND NUT SIT'!C44</f>
        <v>0</v>
      </c>
      <c r="D11" s="408">
        <f t="shared" si="2"/>
        <v>90</v>
      </c>
      <c r="E11" s="169">
        <v>50</v>
      </c>
      <c r="F11" s="409">
        <f t="shared" si="0"/>
        <v>0</v>
      </c>
      <c r="G11" s="171"/>
      <c r="H11" s="170"/>
      <c r="I11" s="409">
        <f t="shared" si="1"/>
        <v>0</v>
      </c>
      <c r="J11" s="747"/>
    </row>
    <row r="12" spans="1:10" x14ac:dyDescent="0.3">
      <c r="A12" s="411">
        <f>'POPN AND NUT SIT'!A45</f>
        <v>0</v>
      </c>
      <c r="B12" s="408">
        <f>'POPN AND NUT SIT'!B45</f>
        <v>0</v>
      </c>
      <c r="C12" s="408">
        <f>'POPN AND NUT SIT'!C45</f>
        <v>0</v>
      </c>
      <c r="D12" s="408">
        <f t="shared" si="2"/>
        <v>90</v>
      </c>
      <c r="E12" s="169">
        <v>50</v>
      </c>
      <c r="F12" s="409">
        <f t="shared" si="0"/>
        <v>0</v>
      </c>
      <c r="G12" s="171"/>
      <c r="H12" s="170"/>
      <c r="I12" s="409">
        <f t="shared" si="1"/>
        <v>0</v>
      </c>
      <c r="J12" s="747"/>
    </row>
    <row r="13" spans="1:10" x14ac:dyDescent="0.3">
      <c r="A13" s="407">
        <f>'POPN AND NUT SIT'!A46</f>
        <v>0</v>
      </c>
      <c r="B13" s="408">
        <f>'POPN AND NUT SIT'!B46</f>
        <v>0</v>
      </c>
      <c r="C13" s="408">
        <f>'POPN AND NUT SIT'!C46</f>
        <v>0</v>
      </c>
      <c r="D13" s="408">
        <f t="shared" si="2"/>
        <v>90</v>
      </c>
      <c r="E13" s="169">
        <v>50</v>
      </c>
      <c r="F13" s="409">
        <f t="shared" si="0"/>
        <v>0</v>
      </c>
      <c r="G13" s="171"/>
      <c r="H13" s="170"/>
      <c r="I13" s="409">
        <f t="shared" si="1"/>
        <v>0</v>
      </c>
      <c r="J13" s="747"/>
    </row>
    <row r="14" spans="1:10" x14ac:dyDescent="0.3">
      <c r="A14" s="411">
        <f>'POPN AND NUT SIT'!A47</f>
        <v>0</v>
      </c>
      <c r="B14" s="408">
        <f>'POPN AND NUT SIT'!B47</f>
        <v>0</v>
      </c>
      <c r="C14" s="408">
        <f>'POPN AND NUT SIT'!C47</f>
        <v>0</v>
      </c>
      <c r="D14" s="408">
        <f t="shared" si="2"/>
        <v>90</v>
      </c>
      <c r="E14" s="169">
        <v>50</v>
      </c>
      <c r="F14" s="409">
        <f t="shared" si="0"/>
        <v>0</v>
      </c>
      <c r="G14" s="171"/>
      <c r="H14" s="170"/>
      <c r="I14" s="409">
        <f t="shared" si="1"/>
        <v>0</v>
      </c>
      <c r="J14" s="747"/>
    </row>
    <row r="15" spans="1:10" x14ac:dyDescent="0.3">
      <c r="A15" s="407">
        <f>'POPN AND NUT SIT'!A48</f>
        <v>0</v>
      </c>
      <c r="B15" s="408">
        <f>'POPN AND NUT SIT'!B48</f>
        <v>0</v>
      </c>
      <c r="C15" s="408">
        <f>'POPN AND NUT SIT'!C48</f>
        <v>0</v>
      </c>
      <c r="D15" s="408">
        <f t="shared" si="2"/>
        <v>90</v>
      </c>
      <c r="E15" s="169">
        <v>50</v>
      </c>
      <c r="F15" s="409">
        <f t="shared" si="0"/>
        <v>0</v>
      </c>
      <c r="G15" s="171"/>
      <c r="H15" s="170"/>
      <c r="I15" s="409">
        <f t="shared" si="1"/>
        <v>0</v>
      </c>
      <c r="J15" s="747"/>
    </row>
    <row r="16" spans="1:10" x14ac:dyDescent="0.3">
      <c r="A16" s="411">
        <f>'POPN AND NUT SIT'!A49</f>
        <v>0</v>
      </c>
      <c r="B16" s="408">
        <f>'POPN AND NUT SIT'!B49</f>
        <v>0</v>
      </c>
      <c r="C16" s="408">
        <f>'POPN AND NUT SIT'!C49</f>
        <v>0</v>
      </c>
      <c r="D16" s="408">
        <f t="shared" si="2"/>
        <v>90</v>
      </c>
      <c r="E16" s="169">
        <v>50</v>
      </c>
      <c r="F16" s="409">
        <f t="shared" si="0"/>
        <v>0</v>
      </c>
      <c r="G16" s="171"/>
      <c r="H16" s="170"/>
      <c r="I16" s="409">
        <f t="shared" si="1"/>
        <v>0</v>
      </c>
      <c r="J16" s="747"/>
    </row>
    <row r="17" spans="1:16" x14ac:dyDescent="0.3">
      <c r="A17" s="407">
        <f>'POPN AND NUT SIT'!A50</f>
        <v>0</v>
      </c>
      <c r="B17" s="408">
        <f>'POPN AND NUT SIT'!B50</f>
        <v>0</v>
      </c>
      <c r="C17" s="408">
        <f>'POPN AND NUT SIT'!C50</f>
        <v>0</v>
      </c>
      <c r="D17" s="408">
        <f t="shared" si="2"/>
        <v>90</v>
      </c>
      <c r="E17" s="169">
        <v>50</v>
      </c>
      <c r="F17" s="409">
        <f t="shared" si="0"/>
        <v>0</v>
      </c>
      <c r="G17" s="171"/>
      <c r="H17" s="170"/>
      <c r="I17" s="409">
        <f t="shared" si="1"/>
        <v>0</v>
      </c>
      <c r="J17" s="747"/>
    </row>
    <row r="18" spans="1:16" x14ac:dyDescent="0.3">
      <c r="A18" s="411">
        <f>'POPN AND NUT SIT'!A51</f>
        <v>0</v>
      </c>
      <c r="B18" s="408">
        <f>'POPN AND NUT SIT'!B51</f>
        <v>0</v>
      </c>
      <c r="C18" s="408">
        <f>'POPN AND NUT SIT'!C51</f>
        <v>0</v>
      </c>
      <c r="D18" s="408">
        <f t="shared" si="2"/>
        <v>90</v>
      </c>
      <c r="E18" s="169">
        <v>50</v>
      </c>
      <c r="F18" s="409">
        <f t="shared" si="0"/>
        <v>0</v>
      </c>
      <c r="G18" s="171"/>
      <c r="H18" s="170"/>
      <c r="I18" s="409">
        <f t="shared" si="1"/>
        <v>0</v>
      </c>
      <c r="J18" s="747"/>
    </row>
    <row r="19" spans="1:16" x14ac:dyDescent="0.3">
      <c r="A19" s="407">
        <f>'POPN AND NUT SIT'!A52</f>
        <v>0</v>
      </c>
      <c r="B19" s="408">
        <f>'POPN AND NUT SIT'!B52</f>
        <v>0</v>
      </c>
      <c r="C19" s="408">
        <f>'POPN AND NUT SIT'!C52</f>
        <v>0</v>
      </c>
      <c r="D19" s="408">
        <f t="shared" si="2"/>
        <v>90</v>
      </c>
      <c r="E19" s="169">
        <v>50</v>
      </c>
      <c r="F19" s="409">
        <f t="shared" si="0"/>
        <v>0</v>
      </c>
      <c r="G19" s="171"/>
      <c r="H19" s="170"/>
      <c r="I19" s="409">
        <f t="shared" si="1"/>
        <v>0</v>
      </c>
      <c r="J19" s="747"/>
    </row>
    <row r="20" spans="1:16" x14ac:dyDescent="0.3">
      <c r="A20" s="411">
        <f>'POPN AND NUT SIT'!A53</f>
        <v>0</v>
      </c>
      <c r="B20" s="408">
        <f>'POPN AND NUT SIT'!B53</f>
        <v>0</v>
      </c>
      <c r="C20" s="408">
        <f>'POPN AND NUT SIT'!C53</f>
        <v>0</v>
      </c>
      <c r="D20" s="408">
        <f t="shared" si="2"/>
        <v>90</v>
      </c>
      <c r="E20" s="169">
        <v>50</v>
      </c>
      <c r="F20" s="409">
        <f t="shared" si="0"/>
        <v>0</v>
      </c>
      <c r="G20" s="171"/>
      <c r="H20" s="170"/>
      <c r="I20" s="409">
        <f t="shared" si="1"/>
        <v>0</v>
      </c>
      <c r="J20" s="747"/>
    </row>
    <row r="21" spans="1:16" x14ac:dyDescent="0.3">
      <c r="A21" s="407">
        <f>'POPN AND NUT SIT'!A54</f>
        <v>0</v>
      </c>
      <c r="B21" s="408">
        <f>'POPN AND NUT SIT'!B54</f>
        <v>0</v>
      </c>
      <c r="C21" s="408">
        <f>'POPN AND NUT SIT'!C54</f>
        <v>0</v>
      </c>
      <c r="D21" s="408">
        <f t="shared" si="2"/>
        <v>90</v>
      </c>
      <c r="E21" s="169">
        <v>50</v>
      </c>
      <c r="F21" s="409">
        <f t="shared" si="0"/>
        <v>0</v>
      </c>
      <c r="G21" s="171"/>
      <c r="H21" s="170"/>
      <c r="I21" s="409">
        <f t="shared" si="1"/>
        <v>0</v>
      </c>
      <c r="J21" s="747"/>
    </row>
    <row r="22" spans="1:16" x14ac:dyDescent="0.3">
      <c r="A22" s="411">
        <f>'POPN AND NUT SIT'!A55</f>
        <v>0</v>
      </c>
      <c r="B22" s="408">
        <f>'POPN AND NUT SIT'!B55</f>
        <v>0</v>
      </c>
      <c r="C22" s="408">
        <f>'POPN AND NUT SIT'!C55</f>
        <v>0</v>
      </c>
      <c r="D22" s="408">
        <f t="shared" si="2"/>
        <v>90</v>
      </c>
      <c r="E22" s="169">
        <v>50</v>
      </c>
      <c r="F22" s="409">
        <f t="shared" si="0"/>
        <v>0</v>
      </c>
      <c r="G22" s="171"/>
      <c r="H22" s="170"/>
      <c r="I22" s="409">
        <f t="shared" si="1"/>
        <v>0</v>
      </c>
      <c r="J22" s="747"/>
    </row>
    <row r="23" spans="1:16" x14ac:dyDescent="0.3">
      <c r="A23" s="407">
        <f>'POPN AND NUT SIT'!A56</f>
        <v>0</v>
      </c>
      <c r="B23" s="408">
        <f>'POPN AND NUT SIT'!B56</f>
        <v>0</v>
      </c>
      <c r="C23" s="408">
        <f>'POPN AND NUT SIT'!C56</f>
        <v>0</v>
      </c>
      <c r="D23" s="408">
        <f t="shared" si="2"/>
        <v>90</v>
      </c>
      <c r="E23" s="169">
        <v>50</v>
      </c>
      <c r="F23" s="409">
        <f t="shared" si="0"/>
        <v>0</v>
      </c>
      <c r="G23" s="171"/>
      <c r="H23" s="170"/>
      <c r="I23" s="409">
        <f t="shared" si="1"/>
        <v>0</v>
      </c>
      <c r="J23" s="747"/>
    </row>
    <row r="24" spans="1:16" x14ac:dyDescent="0.3">
      <c r="A24" s="411">
        <f>'POPN AND NUT SIT'!A57</f>
        <v>0</v>
      </c>
      <c r="B24" s="408">
        <f>'POPN AND NUT SIT'!B57</f>
        <v>0</v>
      </c>
      <c r="C24" s="408">
        <f>'POPN AND NUT SIT'!C57</f>
        <v>0</v>
      </c>
      <c r="D24" s="408">
        <f t="shared" si="2"/>
        <v>90</v>
      </c>
      <c r="E24" s="169">
        <v>50</v>
      </c>
      <c r="F24" s="409">
        <f t="shared" si="0"/>
        <v>0</v>
      </c>
      <c r="G24" s="171"/>
      <c r="H24" s="170"/>
      <c r="I24" s="409">
        <f t="shared" si="1"/>
        <v>0</v>
      </c>
      <c r="J24" s="747"/>
    </row>
    <row r="25" spans="1:16" x14ac:dyDescent="0.3">
      <c r="A25" s="407">
        <f>'POPN AND NUT SIT'!A58</f>
        <v>0</v>
      </c>
      <c r="B25" s="408">
        <f>'POPN AND NUT SIT'!B58</f>
        <v>0</v>
      </c>
      <c r="C25" s="408">
        <f>'POPN AND NUT SIT'!C58</f>
        <v>0</v>
      </c>
      <c r="D25" s="408">
        <f t="shared" si="2"/>
        <v>90</v>
      </c>
      <c r="E25" s="169">
        <v>50</v>
      </c>
      <c r="F25" s="409">
        <f t="shared" si="0"/>
        <v>0</v>
      </c>
      <c r="G25" s="171"/>
      <c r="H25" s="170"/>
      <c r="I25" s="409">
        <f t="shared" si="1"/>
        <v>0</v>
      </c>
      <c r="J25" s="747"/>
      <c r="M25" s="5"/>
      <c r="N25" s="5"/>
      <c r="O25" s="5"/>
      <c r="P25" s="5"/>
    </row>
    <row r="26" spans="1:16" x14ac:dyDescent="0.3">
      <c r="A26" s="411">
        <f>'POPN AND NUT SIT'!A59</f>
        <v>0</v>
      </c>
      <c r="B26" s="408">
        <f>'POPN AND NUT SIT'!B59</f>
        <v>0</v>
      </c>
      <c r="C26" s="408">
        <f>'POPN AND NUT SIT'!C59</f>
        <v>0</v>
      </c>
      <c r="D26" s="408">
        <f t="shared" si="2"/>
        <v>90</v>
      </c>
      <c r="E26" s="169">
        <v>50</v>
      </c>
      <c r="F26" s="409">
        <f t="shared" si="0"/>
        <v>0</v>
      </c>
      <c r="G26" s="171"/>
      <c r="H26" s="170"/>
      <c r="I26" s="409">
        <f t="shared" si="1"/>
        <v>0</v>
      </c>
      <c r="J26" s="747"/>
      <c r="M26" s="5"/>
    </row>
    <row r="27" spans="1:16" x14ac:dyDescent="0.3">
      <c r="A27" s="407">
        <f>'POPN AND NUT SIT'!A60</f>
        <v>0</v>
      </c>
      <c r="B27" s="408">
        <f>'POPN AND NUT SIT'!B60</f>
        <v>0</v>
      </c>
      <c r="C27" s="408">
        <f>'POPN AND NUT SIT'!C60</f>
        <v>0</v>
      </c>
      <c r="D27" s="408">
        <f t="shared" si="2"/>
        <v>90</v>
      </c>
      <c r="E27" s="169">
        <v>50</v>
      </c>
      <c r="F27" s="409">
        <f t="shared" si="0"/>
        <v>0</v>
      </c>
      <c r="G27" s="171"/>
      <c r="H27" s="170"/>
      <c r="I27" s="409">
        <f t="shared" si="1"/>
        <v>0</v>
      </c>
      <c r="J27" s="747"/>
      <c r="M27" s="5"/>
    </row>
    <row r="28" spans="1:16" x14ac:dyDescent="0.3">
      <c r="A28" s="411">
        <f>'POPN AND NUT SIT'!A61</f>
        <v>0</v>
      </c>
      <c r="B28" s="408">
        <f>'POPN AND NUT SIT'!B61</f>
        <v>0</v>
      </c>
      <c r="C28" s="408">
        <f>'POPN AND NUT SIT'!C61</f>
        <v>0</v>
      </c>
      <c r="D28" s="408">
        <f t="shared" si="2"/>
        <v>90</v>
      </c>
      <c r="E28" s="169">
        <v>50</v>
      </c>
      <c r="F28" s="409">
        <f t="shared" si="0"/>
        <v>0</v>
      </c>
      <c r="G28" s="171"/>
      <c r="H28" s="170"/>
      <c r="I28" s="409">
        <f t="shared" si="1"/>
        <v>0</v>
      </c>
      <c r="J28" s="747"/>
      <c r="M28" s="5"/>
    </row>
    <row r="29" spans="1:16" x14ac:dyDescent="0.3">
      <c r="A29" s="407">
        <f>'POPN AND NUT SIT'!A62</f>
        <v>0</v>
      </c>
      <c r="B29" s="408">
        <f>'POPN AND NUT SIT'!B62</f>
        <v>0</v>
      </c>
      <c r="C29" s="408">
        <f>'POPN AND NUT SIT'!C62</f>
        <v>0</v>
      </c>
      <c r="D29" s="408">
        <f t="shared" si="2"/>
        <v>90</v>
      </c>
      <c r="E29" s="169">
        <v>50</v>
      </c>
      <c r="F29" s="409">
        <f t="shared" si="0"/>
        <v>0</v>
      </c>
      <c r="G29" s="171"/>
      <c r="H29" s="170"/>
      <c r="I29" s="409">
        <f t="shared" si="1"/>
        <v>0</v>
      </c>
      <c r="J29" s="747"/>
      <c r="M29" s="5"/>
    </row>
    <row r="30" spans="1:16" x14ac:dyDescent="0.3">
      <c r="A30" s="411">
        <f>'POPN AND NUT SIT'!A63</f>
        <v>0</v>
      </c>
      <c r="B30" s="408">
        <f>'POPN AND NUT SIT'!B63</f>
        <v>0</v>
      </c>
      <c r="C30" s="408">
        <f>'POPN AND NUT SIT'!C63</f>
        <v>0</v>
      </c>
      <c r="D30" s="408">
        <f t="shared" si="2"/>
        <v>90</v>
      </c>
      <c r="E30" s="169">
        <v>50</v>
      </c>
      <c r="F30" s="409">
        <f t="shared" si="0"/>
        <v>0</v>
      </c>
      <c r="G30" s="171"/>
      <c r="H30" s="170"/>
      <c r="I30" s="409">
        <f t="shared" si="1"/>
        <v>0</v>
      </c>
      <c r="J30" s="747"/>
      <c r="M30" s="5"/>
    </row>
    <row r="31" spans="1:16" x14ac:dyDescent="0.3">
      <c r="A31" s="407">
        <f>'POPN AND NUT SIT'!A64</f>
        <v>0</v>
      </c>
      <c r="B31" s="408">
        <f>'POPN AND NUT SIT'!B64</f>
        <v>0</v>
      </c>
      <c r="C31" s="408">
        <f>'POPN AND NUT SIT'!C64</f>
        <v>0</v>
      </c>
      <c r="D31" s="408">
        <f t="shared" si="2"/>
        <v>90</v>
      </c>
      <c r="E31" s="169">
        <v>50</v>
      </c>
      <c r="F31" s="409">
        <f t="shared" si="0"/>
        <v>0</v>
      </c>
      <c r="G31" s="171"/>
      <c r="H31" s="170"/>
      <c r="I31" s="409">
        <f t="shared" si="1"/>
        <v>0</v>
      </c>
      <c r="J31" s="747"/>
      <c r="M31" s="5"/>
    </row>
    <row r="32" spans="1:16" x14ac:dyDescent="0.3">
      <c r="A32" s="411">
        <f>'POPN AND NUT SIT'!A65</f>
        <v>0</v>
      </c>
      <c r="B32" s="408">
        <f>'POPN AND NUT SIT'!B65</f>
        <v>0</v>
      </c>
      <c r="C32" s="408">
        <f>'POPN AND NUT SIT'!C65</f>
        <v>0</v>
      </c>
      <c r="D32" s="408">
        <f t="shared" si="2"/>
        <v>90</v>
      </c>
      <c r="E32" s="169">
        <v>50</v>
      </c>
      <c r="F32" s="409">
        <f t="shared" si="0"/>
        <v>0</v>
      </c>
      <c r="G32" s="171"/>
      <c r="H32" s="170"/>
      <c r="I32" s="409">
        <f t="shared" si="1"/>
        <v>0</v>
      </c>
      <c r="J32" s="747"/>
      <c r="M32" s="5"/>
    </row>
    <row r="33" spans="1:13" x14ac:dyDescent="0.3">
      <c r="A33" s="407">
        <f>'POPN AND NUT SIT'!A66</f>
        <v>0</v>
      </c>
      <c r="B33" s="408">
        <f>'POPN AND NUT SIT'!B66</f>
        <v>0</v>
      </c>
      <c r="C33" s="408">
        <f>'POPN AND NUT SIT'!C66</f>
        <v>0</v>
      </c>
      <c r="D33" s="408">
        <f t="shared" si="2"/>
        <v>90</v>
      </c>
      <c r="E33" s="169">
        <v>50</v>
      </c>
      <c r="F33" s="409">
        <f t="shared" si="0"/>
        <v>0</v>
      </c>
      <c r="G33" s="171"/>
      <c r="H33" s="170"/>
      <c r="I33" s="409">
        <f t="shared" si="1"/>
        <v>0</v>
      </c>
      <c r="J33" s="747"/>
      <c r="M33" s="5"/>
    </row>
    <row r="34" spans="1:13" ht="15" thickBot="1" x14ac:dyDescent="0.35">
      <c r="A34" s="411">
        <f>'POPN AND NUT SIT'!A67</f>
        <v>0</v>
      </c>
      <c r="B34" s="408">
        <f>'POPN AND NUT SIT'!B67</f>
        <v>0</v>
      </c>
      <c r="C34" s="408">
        <f>'POPN AND NUT SIT'!C67</f>
        <v>0</v>
      </c>
      <c r="D34" s="408">
        <f t="shared" si="2"/>
        <v>90</v>
      </c>
      <c r="E34" s="169">
        <v>50</v>
      </c>
      <c r="F34" s="409">
        <f t="shared" si="0"/>
        <v>0</v>
      </c>
      <c r="G34" s="171"/>
      <c r="H34" s="170"/>
      <c r="I34" s="413">
        <f t="shared" si="1"/>
        <v>0</v>
      </c>
      <c r="J34" s="748"/>
      <c r="M34" s="5"/>
    </row>
    <row r="35" spans="1:13" ht="15" thickBot="1" x14ac:dyDescent="0.35">
      <c r="A35" s="737" t="s">
        <v>563</v>
      </c>
      <c r="B35" s="737"/>
      <c r="C35" s="737"/>
      <c r="D35" s="737"/>
      <c r="E35" s="737"/>
      <c r="F35" s="737"/>
      <c r="G35" s="737"/>
      <c r="H35" s="749"/>
      <c r="I35" s="511">
        <f>SUM(I5:I34)</f>
        <v>0</v>
      </c>
      <c r="J35" s="386"/>
      <c r="K35" s="510"/>
    </row>
    <row r="36" spans="1:13" x14ac:dyDescent="0.3">
      <c r="I36" s="67"/>
    </row>
    <row r="37" spans="1:13" x14ac:dyDescent="0.3">
      <c r="A37" s="719" t="s">
        <v>411</v>
      </c>
      <c r="B37" s="719"/>
      <c r="C37" s="719"/>
      <c r="D37" s="719"/>
      <c r="E37" s="719"/>
    </row>
    <row r="38" spans="1:13" ht="43.2" x14ac:dyDescent="0.3">
      <c r="A38" s="100"/>
      <c r="B38" s="110" t="s">
        <v>142</v>
      </c>
      <c r="C38" s="110" t="s">
        <v>143</v>
      </c>
      <c r="D38" s="110" t="s">
        <v>93</v>
      </c>
      <c r="E38" s="106" t="s">
        <v>152</v>
      </c>
    </row>
    <row r="39" spans="1:13" ht="67.5" customHeight="1" x14ac:dyDescent="0.3">
      <c r="A39" s="208" t="s">
        <v>212</v>
      </c>
      <c r="B39" s="68"/>
      <c r="C39" s="118"/>
      <c r="D39" s="89">
        <f t="shared" ref="D39:D44" si="3">B39*C39</f>
        <v>0</v>
      </c>
      <c r="E39" s="720"/>
    </row>
    <row r="40" spans="1:13" ht="43.2" x14ac:dyDescent="0.3">
      <c r="A40" s="208" t="s">
        <v>213</v>
      </c>
      <c r="B40" s="68"/>
      <c r="C40" s="387"/>
      <c r="D40" s="90">
        <f t="shared" si="3"/>
        <v>0</v>
      </c>
      <c r="E40" s="721"/>
    </row>
    <row r="41" spans="1:13" ht="105" customHeight="1" x14ac:dyDescent="0.3">
      <c r="A41" s="208" t="s">
        <v>618</v>
      </c>
      <c r="B41" s="68"/>
      <c r="C41" s="387"/>
      <c r="D41" s="90">
        <f t="shared" si="3"/>
        <v>0</v>
      </c>
      <c r="E41" s="721"/>
    </row>
    <row r="42" spans="1:13" ht="28.8" x14ac:dyDescent="0.3">
      <c r="A42" s="389" t="s">
        <v>412</v>
      </c>
      <c r="B42" s="68"/>
      <c r="C42" s="118"/>
      <c r="D42" s="90">
        <f t="shared" si="3"/>
        <v>0</v>
      </c>
      <c r="E42" s="496"/>
    </row>
    <row r="43" spans="1:13" ht="28.8" x14ac:dyDescent="0.3">
      <c r="A43" s="389" t="s">
        <v>412</v>
      </c>
      <c r="B43" s="68"/>
      <c r="C43" s="118"/>
      <c r="D43" s="90">
        <f t="shared" si="3"/>
        <v>0</v>
      </c>
      <c r="E43" s="496"/>
    </row>
    <row r="44" spans="1:13" ht="29.4" thickBot="1" x14ac:dyDescent="0.35">
      <c r="A44" s="389" t="s">
        <v>412</v>
      </c>
      <c r="B44" s="68"/>
      <c r="C44" s="118"/>
      <c r="D44" s="116">
        <f t="shared" si="3"/>
        <v>0</v>
      </c>
      <c r="E44" s="496"/>
    </row>
    <row r="45" spans="1:13" ht="34.5" customHeight="1" thickBot="1" x14ac:dyDescent="0.35">
      <c r="A45" s="722" t="s">
        <v>214</v>
      </c>
      <c r="B45" s="722"/>
      <c r="C45" s="716"/>
      <c r="D45" s="97">
        <f>SUM(D39:D44)</f>
        <v>0</v>
      </c>
      <c r="E45" s="388"/>
    </row>
    <row r="46" spans="1:13" ht="15" thickBot="1" x14ac:dyDescent="0.35"/>
    <row r="47" spans="1:13" ht="30" customHeight="1" thickBot="1" x14ac:dyDescent="0.35">
      <c r="A47" s="711" t="s">
        <v>523</v>
      </c>
      <c r="B47" s="711"/>
      <c r="C47" s="712"/>
      <c r="D47" s="416">
        <f>I35+D45</f>
        <v>0</v>
      </c>
    </row>
    <row r="49" spans="1:4" ht="54.75" customHeight="1" x14ac:dyDescent="0.3">
      <c r="A49" s="722" t="s">
        <v>652</v>
      </c>
      <c r="B49" s="722"/>
      <c r="C49" s="722"/>
      <c r="D49" s="595"/>
    </row>
  </sheetData>
  <sheetProtection algorithmName="SHA-512" hashValue="wVAmXpC/qtkzgNAxiu8WC+oOapx9AACOjWMtfB/MKhnW8SYVbHiNwZutQooFhWq5Wpi+rg3P4eE2ZQ2k1HHtAA==" saltValue="POkA9LL1tjwEr0PLlgl4lw==" spinCount="100000" sheet="1" objects="1" scenarios="1"/>
  <mergeCells count="9">
    <mergeCell ref="A49:C49"/>
    <mergeCell ref="A47:C47"/>
    <mergeCell ref="A1:E1"/>
    <mergeCell ref="A3:I3"/>
    <mergeCell ref="J5:J34"/>
    <mergeCell ref="A35:H35"/>
    <mergeCell ref="A37:E37"/>
    <mergeCell ref="E39:E41"/>
    <mergeCell ref="A45:C45"/>
  </mergeCell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C7C88087-7CA2-4708-8482-7911ACC34978}">
          <x14:formula1>
            <xm:f>'NGA-MANDATED AND THEMATIC PLANS'!$C$2:$C$37</xm:f>
          </x14:formula1>
          <xm:sqref>E45 J35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9"/>
  <sheetViews>
    <sheetView zoomScaleNormal="100" workbookViewId="0">
      <selection activeCell="A5" sqref="A5"/>
    </sheetView>
  </sheetViews>
  <sheetFormatPr defaultColWidth="9.109375" defaultRowHeight="14.4" x14ac:dyDescent="0.3"/>
  <cols>
    <col min="1" max="1" width="40" style="4" customWidth="1"/>
    <col min="2" max="3" width="16.44140625" style="4" customWidth="1"/>
    <col min="4" max="4" width="18.5546875" style="4" customWidth="1"/>
    <col min="5" max="5" width="20.88671875" style="4" customWidth="1"/>
    <col min="6" max="6" width="22.44140625" style="4" customWidth="1"/>
    <col min="7" max="7" width="20" style="4" customWidth="1"/>
    <col min="8" max="8" width="19.33203125" style="415" customWidth="1"/>
    <col min="9" max="9" width="16.44140625" style="4" customWidth="1"/>
    <col min="10" max="10" width="18.44140625" style="4" customWidth="1"/>
    <col min="11" max="12" width="3.6640625" style="4" customWidth="1"/>
    <col min="13" max="16384" width="9.109375" style="4"/>
  </cols>
  <sheetData>
    <row r="1" spans="1:10" s="5" customFormat="1" ht="15" customHeight="1" x14ac:dyDescent="0.3">
      <c r="A1" s="745" t="s">
        <v>564</v>
      </c>
      <c r="B1" s="745"/>
      <c r="C1" s="745"/>
      <c r="D1" s="745"/>
      <c r="E1" s="745"/>
      <c r="F1" s="58"/>
      <c r="G1" s="58"/>
      <c r="H1" s="58"/>
      <c r="I1" s="58"/>
      <c r="J1" s="58"/>
    </row>
    <row r="2" spans="1:10" s="5" customFormat="1" ht="15" customHeight="1" x14ac:dyDescent="0.3">
      <c r="A2" s="168"/>
      <c r="B2" s="168"/>
      <c r="C2" s="168"/>
      <c r="D2" s="168"/>
      <c r="E2" s="168"/>
      <c r="F2" s="58"/>
      <c r="G2" s="58"/>
      <c r="H2" s="58"/>
      <c r="I2" s="58"/>
      <c r="J2" s="58"/>
    </row>
    <row r="3" spans="1:10" s="5" customFormat="1" ht="15" customHeight="1" x14ac:dyDescent="0.3">
      <c r="A3" s="713" t="s">
        <v>566</v>
      </c>
      <c r="B3" s="713"/>
      <c r="C3" s="713"/>
      <c r="D3" s="713"/>
      <c r="E3" s="713"/>
      <c r="F3" s="713"/>
      <c r="G3" s="713"/>
      <c r="H3" s="713"/>
      <c r="I3" s="705"/>
      <c r="J3" s="301"/>
    </row>
    <row r="4" spans="1:10" ht="84" customHeight="1" x14ac:dyDescent="0.3">
      <c r="A4" s="63" t="s">
        <v>545</v>
      </c>
      <c r="B4" s="51" t="str">
        <f>'POPN AND NUT SIT'!B72</f>
        <v>Total Population 
Year: __________</v>
      </c>
      <c r="C4" s="296" t="s">
        <v>216</v>
      </c>
      <c r="D4" s="296" t="s">
        <v>558</v>
      </c>
      <c r="E4" s="296" t="s">
        <v>560</v>
      </c>
      <c r="F4" s="296" t="s">
        <v>599</v>
      </c>
      <c r="G4" s="51" t="s">
        <v>561</v>
      </c>
      <c r="H4" s="51" t="s">
        <v>557</v>
      </c>
      <c r="I4" s="296" t="s">
        <v>95</v>
      </c>
      <c r="J4" s="106" t="s">
        <v>152</v>
      </c>
    </row>
    <row r="5" spans="1:10" s="410" customFormat="1" x14ac:dyDescent="0.3">
      <c r="A5" s="407">
        <f>'POPN AND NUT SIT'!A73</f>
        <v>0</v>
      </c>
      <c r="B5" s="408">
        <f>'POPN AND NUT SIT'!B73</f>
        <v>0</v>
      </c>
      <c r="C5" s="408">
        <f>'POPN AND NUT SIT'!C73</f>
        <v>0</v>
      </c>
      <c r="D5" s="408">
        <v>182</v>
      </c>
      <c r="E5" s="169">
        <v>15</v>
      </c>
      <c r="F5" s="409">
        <f>C5*(D5*E5)</f>
        <v>0</v>
      </c>
      <c r="G5" s="171"/>
      <c r="H5" s="170"/>
      <c r="I5" s="409">
        <f>F5*H5</f>
        <v>0</v>
      </c>
      <c r="J5" s="746"/>
    </row>
    <row r="6" spans="1:10" x14ac:dyDescent="0.3">
      <c r="A6" s="411">
        <f>'POPN AND NUT SIT'!A74</f>
        <v>0</v>
      </c>
      <c r="B6" s="408">
        <f>'POPN AND NUT SIT'!B74</f>
        <v>0</v>
      </c>
      <c r="C6" s="408">
        <f>'POPN AND NUT SIT'!C74</f>
        <v>0</v>
      </c>
      <c r="D6" s="408">
        <f>$D$5</f>
        <v>182</v>
      </c>
      <c r="E6" s="169">
        <v>15</v>
      </c>
      <c r="F6" s="409">
        <f t="shared" ref="F6:F34" si="0">C6*(D6*E6)</f>
        <v>0</v>
      </c>
      <c r="G6" s="171"/>
      <c r="H6" s="170"/>
      <c r="I6" s="409">
        <f t="shared" ref="I6:I34" si="1">F6*H6</f>
        <v>0</v>
      </c>
      <c r="J6" s="747"/>
    </row>
    <row r="7" spans="1:10" ht="15" customHeight="1" x14ac:dyDescent="0.3">
      <c r="A7" s="407">
        <f>'POPN AND NUT SIT'!A75</f>
        <v>0</v>
      </c>
      <c r="B7" s="408">
        <f>'POPN AND NUT SIT'!B75</f>
        <v>0</v>
      </c>
      <c r="C7" s="408">
        <f>'POPN AND NUT SIT'!C75</f>
        <v>0</v>
      </c>
      <c r="D7" s="408">
        <f t="shared" ref="D7:D34" si="2">$D$5</f>
        <v>182</v>
      </c>
      <c r="E7" s="169">
        <v>15</v>
      </c>
      <c r="F7" s="409">
        <f t="shared" si="0"/>
        <v>0</v>
      </c>
      <c r="G7" s="171"/>
      <c r="H7" s="170"/>
      <c r="I7" s="409">
        <f t="shared" si="1"/>
        <v>0</v>
      </c>
      <c r="J7" s="747"/>
    </row>
    <row r="8" spans="1:10" s="412" customFormat="1" x14ac:dyDescent="0.3">
      <c r="A8" s="411">
        <f>'POPN AND NUT SIT'!A76</f>
        <v>0</v>
      </c>
      <c r="B8" s="408">
        <f>'POPN AND NUT SIT'!B76</f>
        <v>0</v>
      </c>
      <c r="C8" s="408">
        <f>'POPN AND NUT SIT'!C76</f>
        <v>0</v>
      </c>
      <c r="D8" s="408">
        <f t="shared" si="2"/>
        <v>182</v>
      </c>
      <c r="E8" s="169">
        <v>15</v>
      </c>
      <c r="F8" s="409">
        <f t="shared" si="0"/>
        <v>0</v>
      </c>
      <c r="G8" s="171"/>
      <c r="H8" s="170"/>
      <c r="I8" s="409">
        <f t="shared" si="1"/>
        <v>0</v>
      </c>
      <c r="J8" s="747"/>
    </row>
    <row r="9" spans="1:10" ht="15" customHeight="1" x14ac:dyDescent="0.3">
      <c r="A9" s="407">
        <f>'POPN AND NUT SIT'!A77</f>
        <v>0</v>
      </c>
      <c r="B9" s="408">
        <f>'POPN AND NUT SIT'!B77</f>
        <v>0</v>
      </c>
      <c r="C9" s="408">
        <f>'POPN AND NUT SIT'!C77</f>
        <v>0</v>
      </c>
      <c r="D9" s="408">
        <f t="shared" si="2"/>
        <v>182</v>
      </c>
      <c r="E9" s="169">
        <v>15</v>
      </c>
      <c r="F9" s="409">
        <f t="shared" si="0"/>
        <v>0</v>
      </c>
      <c r="G9" s="171"/>
      <c r="H9" s="170"/>
      <c r="I9" s="409">
        <f t="shared" si="1"/>
        <v>0</v>
      </c>
      <c r="J9" s="747"/>
    </row>
    <row r="10" spans="1:10" x14ac:dyDescent="0.3">
      <c r="A10" s="411">
        <f>'POPN AND NUT SIT'!A78</f>
        <v>0</v>
      </c>
      <c r="B10" s="408">
        <f>'POPN AND NUT SIT'!B78</f>
        <v>0</v>
      </c>
      <c r="C10" s="408">
        <f>'POPN AND NUT SIT'!C78</f>
        <v>0</v>
      </c>
      <c r="D10" s="408">
        <f t="shared" si="2"/>
        <v>182</v>
      </c>
      <c r="E10" s="169">
        <v>15</v>
      </c>
      <c r="F10" s="409">
        <f t="shared" si="0"/>
        <v>0</v>
      </c>
      <c r="G10" s="171"/>
      <c r="H10" s="170"/>
      <c r="I10" s="409">
        <f t="shared" si="1"/>
        <v>0</v>
      </c>
      <c r="J10" s="747"/>
    </row>
    <row r="11" spans="1:10" x14ac:dyDescent="0.3">
      <c r="A11" s="407">
        <f>'POPN AND NUT SIT'!A79</f>
        <v>0</v>
      </c>
      <c r="B11" s="408">
        <f>'POPN AND NUT SIT'!B79</f>
        <v>0</v>
      </c>
      <c r="C11" s="408">
        <f>'POPN AND NUT SIT'!C79</f>
        <v>0</v>
      </c>
      <c r="D11" s="408">
        <f t="shared" si="2"/>
        <v>182</v>
      </c>
      <c r="E11" s="169">
        <v>15</v>
      </c>
      <c r="F11" s="409">
        <f t="shared" si="0"/>
        <v>0</v>
      </c>
      <c r="G11" s="171"/>
      <c r="H11" s="170"/>
      <c r="I11" s="409">
        <f t="shared" si="1"/>
        <v>0</v>
      </c>
      <c r="J11" s="747"/>
    </row>
    <row r="12" spans="1:10" x14ac:dyDescent="0.3">
      <c r="A12" s="411">
        <f>'POPN AND NUT SIT'!A80</f>
        <v>0</v>
      </c>
      <c r="B12" s="408">
        <f>'POPN AND NUT SIT'!B80</f>
        <v>0</v>
      </c>
      <c r="C12" s="408">
        <f>'POPN AND NUT SIT'!C80</f>
        <v>0</v>
      </c>
      <c r="D12" s="408">
        <f t="shared" si="2"/>
        <v>182</v>
      </c>
      <c r="E12" s="169">
        <v>15</v>
      </c>
      <c r="F12" s="409">
        <f t="shared" si="0"/>
        <v>0</v>
      </c>
      <c r="G12" s="171"/>
      <c r="H12" s="170"/>
      <c r="I12" s="409">
        <f t="shared" si="1"/>
        <v>0</v>
      </c>
      <c r="J12" s="747"/>
    </row>
    <row r="13" spans="1:10" x14ac:dyDescent="0.3">
      <c r="A13" s="407">
        <f>'POPN AND NUT SIT'!A81</f>
        <v>0</v>
      </c>
      <c r="B13" s="408">
        <f>'POPN AND NUT SIT'!B81</f>
        <v>0</v>
      </c>
      <c r="C13" s="408">
        <f>'POPN AND NUT SIT'!C81</f>
        <v>0</v>
      </c>
      <c r="D13" s="408">
        <f t="shared" si="2"/>
        <v>182</v>
      </c>
      <c r="E13" s="169">
        <v>15</v>
      </c>
      <c r="F13" s="409">
        <f t="shared" si="0"/>
        <v>0</v>
      </c>
      <c r="G13" s="171"/>
      <c r="H13" s="170"/>
      <c r="I13" s="409">
        <f t="shared" si="1"/>
        <v>0</v>
      </c>
      <c r="J13" s="747"/>
    </row>
    <row r="14" spans="1:10" x14ac:dyDescent="0.3">
      <c r="A14" s="411">
        <f>'POPN AND NUT SIT'!A82</f>
        <v>0</v>
      </c>
      <c r="B14" s="408">
        <f>'POPN AND NUT SIT'!B82</f>
        <v>0</v>
      </c>
      <c r="C14" s="408">
        <f>'POPN AND NUT SIT'!C82</f>
        <v>0</v>
      </c>
      <c r="D14" s="408">
        <f t="shared" si="2"/>
        <v>182</v>
      </c>
      <c r="E14" s="169">
        <v>15</v>
      </c>
      <c r="F14" s="409">
        <f t="shared" si="0"/>
        <v>0</v>
      </c>
      <c r="G14" s="171"/>
      <c r="H14" s="170"/>
      <c r="I14" s="409">
        <f t="shared" si="1"/>
        <v>0</v>
      </c>
      <c r="J14" s="747"/>
    </row>
    <row r="15" spans="1:10" x14ac:dyDescent="0.3">
      <c r="A15" s="407">
        <f>'POPN AND NUT SIT'!A83</f>
        <v>0</v>
      </c>
      <c r="B15" s="408">
        <f>'POPN AND NUT SIT'!B83</f>
        <v>0</v>
      </c>
      <c r="C15" s="408">
        <f>'POPN AND NUT SIT'!C83</f>
        <v>0</v>
      </c>
      <c r="D15" s="408">
        <f t="shared" si="2"/>
        <v>182</v>
      </c>
      <c r="E15" s="169">
        <v>15</v>
      </c>
      <c r="F15" s="409">
        <f t="shared" si="0"/>
        <v>0</v>
      </c>
      <c r="G15" s="171"/>
      <c r="H15" s="170"/>
      <c r="I15" s="409">
        <f t="shared" si="1"/>
        <v>0</v>
      </c>
      <c r="J15" s="747"/>
    </row>
    <row r="16" spans="1:10" x14ac:dyDescent="0.3">
      <c r="A16" s="411">
        <f>'POPN AND NUT SIT'!A84</f>
        <v>0</v>
      </c>
      <c r="B16" s="408">
        <f>'POPN AND NUT SIT'!B84</f>
        <v>0</v>
      </c>
      <c r="C16" s="408">
        <f>'POPN AND NUT SIT'!C84</f>
        <v>0</v>
      </c>
      <c r="D16" s="408">
        <f t="shared" si="2"/>
        <v>182</v>
      </c>
      <c r="E16" s="169">
        <v>15</v>
      </c>
      <c r="F16" s="409">
        <f t="shared" si="0"/>
        <v>0</v>
      </c>
      <c r="G16" s="171"/>
      <c r="H16" s="170"/>
      <c r="I16" s="409">
        <f t="shared" si="1"/>
        <v>0</v>
      </c>
      <c r="J16" s="747"/>
    </row>
    <row r="17" spans="1:16" x14ac:dyDescent="0.3">
      <c r="A17" s="407">
        <f>'POPN AND NUT SIT'!A85</f>
        <v>0</v>
      </c>
      <c r="B17" s="408">
        <f>'POPN AND NUT SIT'!B85</f>
        <v>0</v>
      </c>
      <c r="C17" s="408">
        <f>'POPN AND NUT SIT'!C85</f>
        <v>0</v>
      </c>
      <c r="D17" s="408">
        <f t="shared" si="2"/>
        <v>182</v>
      </c>
      <c r="E17" s="169">
        <v>15</v>
      </c>
      <c r="F17" s="409">
        <f t="shared" si="0"/>
        <v>0</v>
      </c>
      <c r="G17" s="171"/>
      <c r="H17" s="170"/>
      <c r="I17" s="409">
        <f t="shared" si="1"/>
        <v>0</v>
      </c>
      <c r="J17" s="747"/>
    </row>
    <row r="18" spans="1:16" x14ac:dyDescent="0.3">
      <c r="A18" s="411">
        <f>'POPN AND NUT SIT'!A86</f>
        <v>0</v>
      </c>
      <c r="B18" s="408">
        <f>'POPN AND NUT SIT'!B86</f>
        <v>0</v>
      </c>
      <c r="C18" s="408">
        <f>'POPN AND NUT SIT'!C86</f>
        <v>0</v>
      </c>
      <c r="D18" s="408">
        <f t="shared" si="2"/>
        <v>182</v>
      </c>
      <c r="E18" s="169">
        <v>15</v>
      </c>
      <c r="F18" s="409">
        <f t="shared" si="0"/>
        <v>0</v>
      </c>
      <c r="G18" s="171"/>
      <c r="H18" s="170"/>
      <c r="I18" s="409">
        <f t="shared" si="1"/>
        <v>0</v>
      </c>
      <c r="J18" s="747"/>
    </row>
    <row r="19" spans="1:16" x14ac:dyDescent="0.3">
      <c r="A19" s="407">
        <f>'POPN AND NUT SIT'!A87</f>
        <v>0</v>
      </c>
      <c r="B19" s="408">
        <f>'POPN AND NUT SIT'!B87</f>
        <v>0</v>
      </c>
      <c r="C19" s="408">
        <f>'POPN AND NUT SIT'!C87</f>
        <v>0</v>
      </c>
      <c r="D19" s="408">
        <f t="shared" si="2"/>
        <v>182</v>
      </c>
      <c r="E19" s="169">
        <v>15</v>
      </c>
      <c r="F19" s="409">
        <f t="shared" si="0"/>
        <v>0</v>
      </c>
      <c r="G19" s="171"/>
      <c r="H19" s="170"/>
      <c r="I19" s="409">
        <f t="shared" si="1"/>
        <v>0</v>
      </c>
      <c r="J19" s="747"/>
    </row>
    <row r="20" spans="1:16" x14ac:dyDescent="0.3">
      <c r="A20" s="411">
        <f>'POPN AND NUT SIT'!A88</f>
        <v>0</v>
      </c>
      <c r="B20" s="408">
        <f>'POPN AND NUT SIT'!B88</f>
        <v>0</v>
      </c>
      <c r="C20" s="408">
        <f>'POPN AND NUT SIT'!C88</f>
        <v>0</v>
      </c>
      <c r="D20" s="408">
        <f t="shared" si="2"/>
        <v>182</v>
      </c>
      <c r="E20" s="169">
        <v>15</v>
      </c>
      <c r="F20" s="409">
        <f t="shared" si="0"/>
        <v>0</v>
      </c>
      <c r="G20" s="171"/>
      <c r="H20" s="170"/>
      <c r="I20" s="409">
        <f t="shared" si="1"/>
        <v>0</v>
      </c>
      <c r="J20" s="747"/>
    </row>
    <row r="21" spans="1:16" x14ac:dyDescent="0.3">
      <c r="A21" s="407">
        <f>'POPN AND NUT SIT'!A89</f>
        <v>0</v>
      </c>
      <c r="B21" s="408">
        <f>'POPN AND NUT SIT'!B89</f>
        <v>0</v>
      </c>
      <c r="C21" s="408">
        <f>'POPN AND NUT SIT'!C89</f>
        <v>0</v>
      </c>
      <c r="D21" s="408">
        <f t="shared" si="2"/>
        <v>182</v>
      </c>
      <c r="E21" s="169">
        <v>15</v>
      </c>
      <c r="F21" s="409">
        <f t="shared" si="0"/>
        <v>0</v>
      </c>
      <c r="G21" s="171"/>
      <c r="H21" s="170"/>
      <c r="I21" s="409">
        <f t="shared" si="1"/>
        <v>0</v>
      </c>
      <c r="J21" s="747"/>
    </row>
    <row r="22" spans="1:16" x14ac:dyDescent="0.3">
      <c r="A22" s="411">
        <f>'POPN AND NUT SIT'!A90</f>
        <v>0</v>
      </c>
      <c r="B22" s="408">
        <f>'POPN AND NUT SIT'!B90</f>
        <v>0</v>
      </c>
      <c r="C22" s="408">
        <f>'POPN AND NUT SIT'!C90</f>
        <v>0</v>
      </c>
      <c r="D22" s="408">
        <f t="shared" si="2"/>
        <v>182</v>
      </c>
      <c r="E22" s="169">
        <v>15</v>
      </c>
      <c r="F22" s="409">
        <f t="shared" si="0"/>
        <v>0</v>
      </c>
      <c r="G22" s="171"/>
      <c r="H22" s="170"/>
      <c r="I22" s="409">
        <f t="shared" si="1"/>
        <v>0</v>
      </c>
      <c r="J22" s="747"/>
    </row>
    <row r="23" spans="1:16" x14ac:dyDescent="0.3">
      <c r="A23" s="407">
        <f>'POPN AND NUT SIT'!A91</f>
        <v>0</v>
      </c>
      <c r="B23" s="408">
        <f>'POPN AND NUT SIT'!B91</f>
        <v>0</v>
      </c>
      <c r="C23" s="408">
        <f>'POPN AND NUT SIT'!C91</f>
        <v>0</v>
      </c>
      <c r="D23" s="408">
        <f t="shared" si="2"/>
        <v>182</v>
      </c>
      <c r="E23" s="169">
        <v>15</v>
      </c>
      <c r="F23" s="409">
        <f t="shared" si="0"/>
        <v>0</v>
      </c>
      <c r="G23" s="171"/>
      <c r="H23" s="170"/>
      <c r="I23" s="409">
        <f t="shared" si="1"/>
        <v>0</v>
      </c>
      <c r="J23" s="747"/>
    </row>
    <row r="24" spans="1:16" x14ac:dyDescent="0.3">
      <c r="A24" s="411">
        <f>'POPN AND NUT SIT'!A92</f>
        <v>0</v>
      </c>
      <c r="B24" s="408">
        <f>'POPN AND NUT SIT'!B92</f>
        <v>0</v>
      </c>
      <c r="C24" s="408">
        <f>'POPN AND NUT SIT'!C92</f>
        <v>0</v>
      </c>
      <c r="D24" s="408">
        <f t="shared" si="2"/>
        <v>182</v>
      </c>
      <c r="E24" s="169">
        <v>15</v>
      </c>
      <c r="F24" s="409">
        <f t="shared" si="0"/>
        <v>0</v>
      </c>
      <c r="G24" s="171"/>
      <c r="H24" s="170"/>
      <c r="I24" s="409">
        <f t="shared" si="1"/>
        <v>0</v>
      </c>
      <c r="J24" s="747"/>
    </row>
    <row r="25" spans="1:16" x14ac:dyDescent="0.3">
      <c r="A25" s="407">
        <f>'POPN AND NUT SIT'!A93</f>
        <v>0</v>
      </c>
      <c r="B25" s="408">
        <f>'POPN AND NUT SIT'!B93</f>
        <v>0</v>
      </c>
      <c r="C25" s="408">
        <f>'POPN AND NUT SIT'!C93</f>
        <v>0</v>
      </c>
      <c r="D25" s="408">
        <f t="shared" si="2"/>
        <v>182</v>
      </c>
      <c r="E25" s="169">
        <v>15</v>
      </c>
      <c r="F25" s="409">
        <f t="shared" si="0"/>
        <v>0</v>
      </c>
      <c r="G25" s="171"/>
      <c r="H25" s="170"/>
      <c r="I25" s="409">
        <f t="shared" si="1"/>
        <v>0</v>
      </c>
      <c r="J25" s="747"/>
      <c r="M25" s="5"/>
      <c r="N25" s="5"/>
      <c r="O25" s="5"/>
      <c r="P25" s="5"/>
    </row>
    <row r="26" spans="1:16" x14ac:dyDescent="0.3">
      <c r="A26" s="411">
        <f>'POPN AND NUT SIT'!A94</f>
        <v>0</v>
      </c>
      <c r="B26" s="408">
        <f>'POPN AND NUT SIT'!B94</f>
        <v>0</v>
      </c>
      <c r="C26" s="408">
        <f>'POPN AND NUT SIT'!C94</f>
        <v>0</v>
      </c>
      <c r="D26" s="408">
        <f t="shared" si="2"/>
        <v>182</v>
      </c>
      <c r="E26" s="169">
        <v>15</v>
      </c>
      <c r="F26" s="409">
        <f t="shared" si="0"/>
        <v>0</v>
      </c>
      <c r="G26" s="171"/>
      <c r="H26" s="170"/>
      <c r="I26" s="409">
        <f t="shared" si="1"/>
        <v>0</v>
      </c>
      <c r="J26" s="747"/>
      <c r="M26" s="5"/>
    </row>
    <row r="27" spans="1:16" x14ac:dyDescent="0.3">
      <c r="A27" s="407">
        <f>'POPN AND NUT SIT'!A95</f>
        <v>0</v>
      </c>
      <c r="B27" s="408">
        <f>'POPN AND NUT SIT'!B95</f>
        <v>0</v>
      </c>
      <c r="C27" s="408">
        <f>'POPN AND NUT SIT'!C95</f>
        <v>0</v>
      </c>
      <c r="D27" s="408">
        <f t="shared" si="2"/>
        <v>182</v>
      </c>
      <c r="E27" s="169">
        <v>15</v>
      </c>
      <c r="F27" s="409">
        <f t="shared" si="0"/>
        <v>0</v>
      </c>
      <c r="G27" s="171"/>
      <c r="H27" s="170"/>
      <c r="I27" s="409">
        <f t="shared" si="1"/>
        <v>0</v>
      </c>
      <c r="J27" s="747"/>
      <c r="M27" s="5"/>
    </row>
    <row r="28" spans="1:16" x14ac:dyDescent="0.3">
      <c r="A28" s="411">
        <f>'POPN AND NUT SIT'!A96</f>
        <v>0</v>
      </c>
      <c r="B28" s="408">
        <f>'POPN AND NUT SIT'!B96</f>
        <v>0</v>
      </c>
      <c r="C28" s="408">
        <f>'POPN AND NUT SIT'!C96</f>
        <v>0</v>
      </c>
      <c r="D28" s="408">
        <f t="shared" si="2"/>
        <v>182</v>
      </c>
      <c r="E28" s="169">
        <v>15</v>
      </c>
      <c r="F28" s="409">
        <f t="shared" si="0"/>
        <v>0</v>
      </c>
      <c r="G28" s="171"/>
      <c r="H28" s="170"/>
      <c r="I28" s="409">
        <f t="shared" si="1"/>
        <v>0</v>
      </c>
      <c r="J28" s="747"/>
      <c r="M28" s="5"/>
    </row>
    <row r="29" spans="1:16" x14ac:dyDescent="0.3">
      <c r="A29" s="407">
        <f>'POPN AND NUT SIT'!A97</f>
        <v>0</v>
      </c>
      <c r="B29" s="408">
        <f>'POPN AND NUT SIT'!B97</f>
        <v>0</v>
      </c>
      <c r="C29" s="408">
        <f>'POPN AND NUT SIT'!C97</f>
        <v>0</v>
      </c>
      <c r="D29" s="408">
        <f t="shared" si="2"/>
        <v>182</v>
      </c>
      <c r="E29" s="169">
        <v>15</v>
      </c>
      <c r="F29" s="409">
        <f t="shared" si="0"/>
        <v>0</v>
      </c>
      <c r="G29" s="171"/>
      <c r="H29" s="170"/>
      <c r="I29" s="409">
        <f t="shared" si="1"/>
        <v>0</v>
      </c>
      <c r="J29" s="747"/>
      <c r="M29" s="5"/>
    </row>
    <row r="30" spans="1:16" x14ac:dyDescent="0.3">
      <c r="A30" s="411">
        <f>'POPN AND NUT SIT'!A98</f>
        <v>0</v>
      </c>
      <c r="B30" s="408">
        <f>'POPN AND NUT SIT'!B98</f>
        <v>0</v>
      </c>
      <c r="C30" s="408">
        <f>'POPN AND NUT SIT'!C98</f>
        <v>0</v>
      </c>
      <c r="D30" s="408">
        <f t="shared" si="2"/>
        <v>182</v>
      </c>
      <c r="E30" s="169">
        <v>15</v>
      </c>
      <c r="F30" s="409">
        <f t="shared" si="0"/>
        <v>0</v>
      </c>
      <c r="G30" s="171"/>
      <c r="H30" s="170"/>
      <c r="I30" s="409">
        <f t="shared" si="1"/>
        <v>0</v>
      </c>
      <c r="J30" s="747"/>
      <c r="M30" s="5"/>
    </row>
    <row r="31" spans="1:16" x14ac:dyDescent="0.3">
      <c r="A31" s="407">
        <f>'POPN AND NUT SIT'!A99</f>
        <v>0</v>
      </c>
      <c r="B31" s="408">
        <f>'POPN AND NUT SIT'!B99</f>
        <v>0</v>
      </c>
      <c r="C31" s="408">
        <f>'POPN AND NUT SIT'!C99</f>
        <v>0</v>
      </c>
      <c r="D31" s="408">
        <f t="shared" si="2"/>
        <v>182</v>
      </c>
      <c r="E31" s="169">
        <v>15</v>
      </c>
      <c r="F31" s="409">
        <f t="shared" si="0"/>
        <v>0</v>
      </c>
      <c r="G31" s="171"/>
      <c r="H31" s="170"/>
      <c r="I31" s="409">
        <f t="shared" si="1"/>
        <v>0</v>
      </c>
      <c r="J31" s="747"/>
      <c r="M31" s="5"/>
    </row>
    <row r="32" spans="1:16" x14ac:dyDescent="0.3">
      <c r="A32" s="411">
        <f>'POPN AND NUT SIT'!A100</f>
        <v>0</v>
      </c>
      <c r="B32" s="408">
        <f>'POPN AND NUT SIT'!B100</f>
        <v>0</v>
      </c>
      <c r="C32" s="408">
        <f>'POPN AND NUT SIT'!C100</f>
        <v>0</v>
      </c>
      <c r="D32" s="408">
        <f t="shared" si="2"/>
        <v>182</v>
      </c>
      <c r="E32" s="169">
        <v>15</v>
      </c>
      <c r="F32" s="409">
        <f t="shared" si="0"/>
        <v>0</v>
      </c>
      <c r="G32" s="171"/>
      <c r="H32" s="170"/>
      <c r="I32" s="409">
        <f t="shared" si="1"/>
        <v>0</v>
      </c>
      <c r="J32" s="747"/>
      <c r="M32" s="5"/>
    </row>
    <row r="33" spans="1:13" x14ac:dyDescent="0.3">
      <c r="A33" s="407">
        <f>'POPN AND NUT SIT'!A101</f>
        <v>0</v>
      </c>
      <c r="B33" s="408">
        <f>'POPN AND NUT SIT'!B101</f>
        <v>0</v>
      </c>
      <c r="C33" s="408">
        <f>'POPN AND NUT SIT'!C101</f>
        <v>0</v>
      </c>
      <c r="D33" s="408">
        <f t="shared" si="2"/>
        <v>182</v>
      </c>
      <c r="E33" s="169">
        <v>15</v>
      </c>
      <c r="F33" s="409">
        <f t="shared" si="0"/>
        <v>0</v>
      </c>
      <c r="G33" s="171"/>
      <c r="H33" s="170"/>
      <c r="I33" s="409">
        <f t="shared" si="1"/>
        <v>0</v>
      </c>
      <c r="J33" s="747"/>
      <c r="M33" s="5"/>
    </row>
    <row r="34" spans="1:13" ht="15" thickBot="1" x14ac:dyDescent="0.35">
      <c r="A34" s="411">
        <f>'POPN AND NUT SIT'!A102</f>
        <v>0</v>
      </c>
      <c r="B34" s="408">
        <f>'POPN AND NUT SIT'!B102</f>
        <v>0</v>
      </c>
      <c r="C34" s="408">
        <f>'POPN AND NUT SIT'!C102</f>
        <v>0</v>
      </c>
      <c r="D34" s="408">
        <f t="shared" si="2"/>
        <v>182</v>
      </c>
      <c r="E34" s="169">
        <v>15</v>
      </c>
      <c r="F34" s="409">
        <f t="shared" si="0"/>
        <v>0</v>
      </c>
      <c r="G34" s="171"/>
      <c r="H34" s="170"/>
      <c r="I34" s="413">
        <f t="shared" si="1"/>
        <v>0</v>
      </c>
      <c r="J34" s="748"/>
      <c r="M34" s="5"/>
    </row>
    <row r="35" spans="1:13" ht="15" thickBot="1" x14ac:dyDescent="0.35">
      <c r="A35" s="737" t="s">
        <v>562</v>
      </c>
      <c r="B35" s="737"/>
      <c r="C35" s="737"/>
      <c r="D35" s="737"/>
      <c r="E35" s="737"/>
      <c r="F35" s="737"/>
      <c r="G35" s="737"/>
      <c r="H35" s="749"/>
      <c r="I35" s="414">
        <f>SUM(I5:I34)</f>
        <v>0</v>
      </c>
      <c r="J35" s="388"/>
    </row>
    <row r="36" spans="1:13" x14ac:dyDescent="0.3">
      <c r="I36" s="67"/>
    </row>
    <row r="37" spans="1:13" x14ac:dyDescent="0.3">
      <c r="A37" s="719" t="s">
        <v>215</v>
      </c>
      <c r="B37" s="719"/>
      <c r="C37" s="719"/>
      <c r="D37" s="719"/>
      <c r="E37" s="719"/>
    </row>
    <row r="38" spans="1:13" ht="43.2" x14ac:dyDescent="0.3">
      <c r="A38" s="100"/>
      <c r="B38" s="110" t="s">
        <v>142</v>
      </c>
      <c r="C38" s="110" t="s">
        <v>143</v>
      </c>
      <c r="D38" s="110" t="s">
        <v>93</v>
      </c>
      <c r="E38" s="106" t="s">
        <v>152</v>
      </c>
    </row>
    <row r="39" spans="1:13" ht="67.5" customHeight="1" x14ac:dyDescent="0.3">
      <c r="A39" s="208" t="s">
        <v>212</v>
      </c>
      <c r="B39" s="68"/>
      <c r="C39" s="118"/>
      <c r="D39" s="89">
        <f t="shared" ref="D39:D44" si="3">B39*C39</f>
        <v>0</v>
      </c>
      <c r="E39" s="720"/>
    </row>
    <row r="40" spans="1:13" ht="43.2" x14ac:dyDescent="0.3">
      <c r="A40" s="208" t="s">
        <v>213</v>
      </c>
      <c r="B40" s="68"/>
      <c r="C40" s="387"/>
      <c r="D40" s="90">
        <f t="shared" si="3"/>
        <v>0</v>
      </c>
      <c r="E40" s="721"/>
    </row>
    <row r="41" spans="1:13" ht="103.8" customHeight="1" x14ac:dyDescent="0.3">
      <c r="A41" s="208" t="s">
        <v>618</v>
      </c>
      <c r="B41" s="68"/>
      <c r="C41" s="387"/>
      <c r="D41" s="90">
        <f t="shared" si="3"/>
        <v>0</v>
      </c>
      <c r="E41" s="721"/>
    </row>
    <row r="42" spans="1:13" ht="28.8" x14ac:dyDescent="0.3">
      <c r="A42" s="389" t="s">
        <v>412</v>
      </c>
      <c r="B42" s="68"/>
      <c r="C42" s="118"/>
      <c r="D42" s="89">
        <f t="shared" si="3"/>
        <v>0</v>
      </c>
      <c r="E42" s="496"/>
    </row>
    <row r="43" spans="1:13" ht="28.8" x14ac:dyDescent="0.3">
      <c r="A43" s="389" t="s">
        <v>412</v>
      </c>
      <c r="B43" s="68"/>
      <c r="C43" s="118"/>
      <c r="D43" s="90">
        <f t="shared" si="3"/>
        <v>0</v>
      </c>
      <c r="E43" s="496"/>
    </row>
    <row r="44" spans="1:13" ht="29.4" thickBot="1" x14ac:dyDescent="0.35">
      <c r="A44" s="389" t="s">
        <v>412</v>
      </c>
      <c r="B44" s="68"/>
      <c r="C44" s="118"/>
      <c r="D44" s="116">
        <f t="shared" si="3"/>
        <v>0</v>
      </c>
      <c r="E44" s="496"/>
    </row>
    <row r="45" spans="1:13" ht="39.75" customHeight="1" thickBot="1" x14ac:dyDescent="0.35">
      <c r="A45" s="722" t="s">
        <v>217</v>
      </c>
      <c r="B45" s="722"/>
      <c r="C45" s="716"/>
      <c r="D45" s="97">
        <f>SUM(D39:D44)</f>
        <v>0</v>
      </c>
      <c r="E45" s="388"/>
    </row>
    <row r="46" spans="1:13" ht="15" thickBot="1" x14ac:dyDescent="0.35"/>
    <row r="47" spans="1:13" ht="30" customHeight="1" thickBot="1" x14ac:dyDescent="0.35">
      <c r="A47" s="711" t="s">
        <v>469</v>
      </c>
      <c r="B47" s="711"/>
      <c r="C47" s="712"/>
      <c r="D47" s="579">
        <f>I35+D45</f>
        <v>0</v>
      </c>
    </row>
    <row r="49" spans="1:4" ht="60" customHeight="1" x14ac:dyDescent="0.3">
      <c r="A49" s="722" t="s">
        <v>653</v>
      </c>
      <c r="B49" s="722"/>
      <c r="C49" s="722"/>
      <c r="D49" s="595"/>
    </row>
  </sheetData>
  <sheetProtection algorithmName="SHA-512" hashValue="42fdvYaOgaqolqIl/reMolI6HU3Fo63LO0YsJZXtSU6aK7gLpkfI+ndWQ9IH6YGwGuRrv8YMMi0TOtI9oECmEg==" saltValue="X63JxNnylOY+1ywM3XtJlQ==" spinCount="100000" sheet="1" objects="1" scenarios="1"/>
  <mergeCells count="9">
    <mergeCell ref="A49:C49"/>
    <mergeCell ref="A47:C47"/>
    <mergeCell ref="A1:E1"/>
    <mergeCell ref="A3:I3"/>
    <mergeCell ref="J5:J34"/>
    <mergeCell ref="A35:H35"/>
    <mergeCell ref="A37:E37"/>
    <mergeCell ref="E39:E41"/>
    <mergeCell ref="A45:C45"/>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711F4FD-782D-46B3-BF0F-8332EBE9AEA6}">
          <x14:formula1>
            <xm:f>'NGA-MANDATED AND THEMATIC PLANS'!$C$2:$C$37</xm:f>
          </x14:formula1>
          <xm:sqref>E45 J35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9"/>
  <sheetViews>
    <sheetView zoomScale="91" zoomScaleNormal="91" workbookViewId="0">
      <selection activeCell="B6" sqref="B6"/>
    </sheetView>
  </sheetViews>
  <sheetFormatPr defaultColWidth="9.109375" defaultRowHeight="14.4" x14ac:dyDescent="0.3"/>
  <cols>
    <col min="1" max="1" width="40" style="4" customWidth="1"/>
    <col min="2" max="3" width="16.44140625" style="4" customWidth="1"/>
    <col min="4" max="4" width="18.5546875" style="4" customWidth="1"/>
    <col min="5" max="5" width="20.88671875" style="4" customWidth="1"/>
    <col min="6" max="6" width="22.44140625" style="4" customWidth="1"/>
    <col min="7" max="7" width="20" style="4" customWidth="1"/>
    <col min="8" max="8" width="19.33203125" style="415" customWidth="1"/>
    <col min="9" max="9" width="16.44140625" style="4" customWidth="1"/>
    <col min="10" max="10" width="18.44140625" style="4" customWidth="1"/>
    <col min="11" max="12" width="3.6640625" style="4" customWidth="1"/>
    <col min="13" max="16384" width="9.109375" style="4"/>
  </cols>
  <sheetData>
    <row r="1" spans="1:10" s="5" customFormat="1" ht="15" customHeight="1" x14ac:dyDescent="0.3">
      <c r="A1" s="745" t="s">
        <v>565</v>
      </c>
      <c r="B1" s="745"/>
      <c r="C1" s="745"/>
      <c r="D1" s="745"/>
      <c r="E1" s="745"/>
      <c r="F1" s="58"/>
      <c r="G1" s="58"/>
      <c r="H1" s="58"/>
      <c r="I1" s="58"/>
      <c r="J1" s="58"/>
    </row>
    <row r="2" spans="1:10" s="5" customFormat="1" ht="15" customHeight="1" x14ac:dyDescent="0.3">
      <c r="A2" s="824" t="s">
        <v>773</v>
      </c>
      <c r="B2" s="825">
        <f>'POPN AND NUT SIT'!C71</f>
        <v>0</v>
      </c>
      <c r="C2" s="168"/>
      <c r="D2" s="168"/>
      <c r="E2" s="168"/>
      <c r="F2" s="58"/>
      <c r="G2" s="58"/>
      <c r="H2" s="58"/>
      <c r="I2" s="58"/>
      <c r="J2" s="58"/>
    </row>
    <row r="3" spans="1:10" s="5" customFormat="1" ht="15" customHeight="1" x14ac:dyDescent="0.3">
      <c r="A3" s="713" t="s">
        <v>566</v>
      </c>
      <c r="B3" s="713"/>
      <c r="C3" s="713"/>
      <c r="D3" s="713"/>
      <c r="E3" s="713"/>
      <c r="F3" s="713"/>
      <c r="G3" s="713"/>
      <c r="H3" s="713"/>
      <c r="I3" s="705"/>
      <c r="J3" s="301"/>
    </row>
    <row r="4" spans="1:10" ht="83.25" customHeight="1" x14ac:dyDescent="0.3">
      <c r="A4" s="63" t="s">
        <v>545</v>
      </c>
      <c r="B4" s="617" t="s">
        <v>609</v>
      </c>
      <c r="C4" s="296" t="s">
        <v>216</v>
      </c>
      <c r="D4" s="296" t="s">
        <v>558</v>
      </c>
      <c r="E4" s="296" t="s">
        <v>560</v>
      </c>
      <c r="F4" s="296" t="s">
        <v>599</v>
      </c>
      <c r="G4" s="51" t="s">
        <v>561</v>
      </c>
      <c r="H4" s="51" t="s">
        <v>567</v>
      </c>
      <c r="I4" s="296" t="s">
        <v>95</v>
      </c>
      <c r="J4" s="106" t="s">
        <v>152</v>
      </c>
    </row>
    <row r="5" spans="1:10" s="410" customFormat="1" x14ac:dyDescent="0.3">
      <c r="A5" s="407">
        <f>'3.2. Diet Supp for 6-23 (2020)'!A5</f>
        <v>0</v>
      </c>
      <c r="B5" s="347"/>
      <c r="C5" s="408">
        <f>ROUND(B5*B2,0)</f>
        <v>0</v>
      </c>
      <c r="D5" s="408">
        <v>365</v>
      </c>
      <c r="E5" s="169">
        <v>15</v>
      </c>
      <c r="F5" s="409">
        <f>C5*(D5*E5)</f>
        <v>0</v>
      </c>
      <c r="G5" s="171"/>
      <c r="H5" s="170"/>
      <c r="I5" s="409">
        <f>F5*H5</f>
        <v>0</v>
      </c>
      <c r="J5" s="746"/>
    </row>
    <row r="6" spans="1:10" x14ac:dyDescent="0.3">
      <c r="A6" s="411">
        <f>'3.2. Diet Supp for 6-23 (2020)'!A6</f>
        <v>0</v>
      </c>
      <c r="B6" s="347"/>
      <c r="C6" s="408">
        <f>ROUND(B6*B2,0)</f>
        <v>0</v>
      </c>
      <c r="D6" s="408">
        <f>$D$5</f>
        <v>365</v>
      </c>
      <c r="E6" s="169">
        <v>15</v>
      </c>
      <c r="F6" s="409">
        <f t="shared" ref="F6:F34" si="0">C6*(D6*E6)</f>
        <v>0</v>
      </c>
      <c r="G6" s="171"/>
      <c r="H6" s="170"/>
      <c r="I6" s="409">
        <f t="shared" ref="I6:I34" si="1">F6*H6</f>
        <v>0</v>
      </c>
      <c r="J6" s="747"/>
    </row>
    <row r="7" spans="1:10" ht="15" customHeight="1" x14ac:dyDescent="0.3">
      <c r="A7" s="407">
        <f>'3.2. Diet Supp for 6-23 (2020)'!A7</f>
        <v>0</v>
      </c>
      <c r="B7" s="347"/>
      <c r="C7" s="408">
        <f>ROUND(B7*B2,0)</f>
        <v>0</v>
      </c>
      <c r="D7" s="408">
        <f t="shared" ref="D7:D34" si="2">$D$5</f>
        <v>365</v>
      </c>
      <c r="E7" s="169">
        <v>15</v>
      </c>
      <c r="F7" s="409">
        <f t="shared" si="0"/>
        <v>0</v>
      </c>
      <c r="G7" s="171"/>
      <c r="H7" s="170"/>
      <c r="I7" s="409">
        <f t="shared" si="1"/>
        <v>0</v>
      </c>
      <c r="J7" s="747"/>
    </row>
    <row r="8" spans="1:10" s="412" customFormat="1" x14ac:dyDescent="0.3">
      <c r="A8" s="411">
        <f>'3.2. Diet Supp for 6-23 (2020)'!A8</f>
        <v>0</v>
      </c>
      <c r="B8" s="347"/>
      <c r="C8" s="408">
        <f>ROUND(B8*B2,0)</f>
        <v>0</v>
      </c>
      <c r="D8" s="408">
        <f t="shared" si="2"/>
        <v>365</v>
      </c>
      <c r="E8" s="169">
        <v>15</v>
      </c>
      <c r="F8" s="409">
        <f t="shared" si="0"/>
        <v>0</v>
      </c>
      <c r="G8" s="171"/>
      <c r="H8" s="170"/>
      <c r="I8" s="409">
        <f t="shared" si="1"/>
        <v>0</v>
      </c>
      <c r="J8" s="747"/>
    </row>
    <row r="9" spans="1:10" ht="15" customHeight="1" x14ac:dyDescent="0.3">
      <c r="A9" s="407">
        <f>'3.2. Diet Supp for 6-23 (2020)'!A9</f>
        <v>0</v>
      </c>
      <c r="B9" s="347"/>
      <c r="C9" s="408">
        <f>ROUND(B9*B2,0)</f>
        <v>0</v>
      </c>
      <c r="D9" s="408">
        <f t="shared" si="2"/>
        <v>365</v>
      </c>
      <c r="E9" s="169">
        <v>15</v>
      </c>
      <c r="F9" s="409">
        <f t="shared" si="0"/>
        <v>0</v>
      </c>
      <c r="G9" s="171"/>
      <c r="H9" s="170"/>
      <c r="I9" s="409">
        <f t="shared" si="1"/>
        <v>0</v>
      </c>
      <c r="J9" s="747"/>
    </row>
    <row r="10" spans="1:10" x14ac:dyDescent="0.3">
      <c r="A10" s="411">
        <f>'3.2. Diet Supp for 6-23 (2020)'!A10</f>
        <v>0</v>
      </c>
      <c r="B10" s="347"/>
      <c r="C10" s="408">
        <f>ROUND(B10*B2,0)</f>
        <v>0</v>
      </c>
      <c r="D10" s="408">
        <f t="shared" si="2"/>
        <v>365</v>
      </c>
      <c r="E10" s="169">
        <v>15</v>
      </c>
      <c r="F10" s="409">
        <f t="shared" si="0"/>
        <v>0</v>
      </c>
      <c r="G10" s="171"/>
      <c r="H10" s="170"/>
      <c r="I10" s="409">
        <f t="shared" si="1"/>
        <v>0</v>
      </c>
      <c r="J10" s="747"/>
    </row>
    <row r="11" spans="1:10" x14ac:dyDescent="0.3">
      <c r="A11" s="407">
        <f>'3.2. Diet Supp for 6-23 (2020)'!A11</f>
        <v>0</v>
      </c>
      <c r="B11" s="347"/>
      <c r="C11" s="408">
        <f>ROUND(B11*B2,0)</f>
        <v>0</v>
      </c>
      <c r="D11" s="408">
        <f t="shared" si="2"/>
        <v>365</v>
      </c>
      <c r="E11" s="169">
        <v>15</v>
      </c>
      <c r="F11" s="409">
        <f t="shared" si="0"/>
        <v>0</v>
      </c>
      <c r="G11" s="171"/>
      <c r="H11" s="170"/>
      <c r="I11" s="409">
        <f t="shared" si="1"/>
        <v>0</v>
      </c>
      <c r="J11" s="747"/>
    </row>
    <row r="12" spans="1:10" x14ac:dyDescent="0.3">
      <c r="A12" s="411">
        <f>'3.2. Diet Supp for 6-23 (2020)'!A12</f>
        <v>0</v>
      </c>
      <c r="B12" s="347"/>
      <c r="C12" s="408">
        <f>ROUND(B12*B2,0)</f>
        <v>0</v>
      </c>
      <c r="D12" s="408">
        <f t="shared" si="2"/>
        <v>365</v>
      </c>
      <c r="E12" s="169">
        <v>15</v>
      </c>
      <c r="F12" s="409">
        <f t="shared" si="0"/>
        <v>0</v>
      </c>
      <c r="G12" s="171"/>
      <c r="H12" s="170"/>
      <c r="I12" s="409">
        <f t="shared" si="1"/>
        <v>0</v>
      </c>
      <c r="J12" s="747"/>
    </row>
    <row r="13" spans="1:10" x14ac:dyDescent="0.3">
      <c r="A13" s="407">
        <f>'3.2. Diet Supp for 6-23 (2020)'!A13</f>
        <v>0</v>
      </c>
      <c r="B13" s="347"/>
      <c r="C13" s="408">
        <f>ROUND(B13*B2,0)</f>
        <v>0</v>
      </c>
      <c r="D13" s="408">
        <f t="shared" si="2"/>
        <v>365</v>
      </c>
      <c r="E13" s="169">
        <v>15</v>
      </c>
      <c r="F13" s="409">
        <f t="shared" si="0"/>
        <v>0</v>
      </c>
      <c r="G13" s="171"/>
      <c r="H13" s="170"/>
      <c r="I13" s="409">
        <f t="shared" si="1"/>
        <v>0</v>
      </c>
      <c r="J13" s="747"/>
    </row>
    <row r="14" spans="1:10" x14ac:dyDescent="0.3">
      <c r="A14" s="411">
        <f>'3.2. Diet Supp for 6-23 (2020)'!A14</f>
        <v>0</v>
      </c>
      <c r="B14" s="347"/>
      <c r="C14" s="408">
        <f>ROUND(B14*B2,0)</f>
        <v>0</v>
      </c>
      <c r="D14" s="408">
        <f t="shared" si="2"/>
        <v>365</v>
      </c>
      <c r="E14" s="169">
        <v>15</v>
      </c>
      <c r="F14" s="409">
        <f t="shared" si="0"/>
        <v>0</v>
      </c>
      <c r="G14" s="171"/>
      <c r="H14" s="170"/>
      <c r="I14" s="409">
        <f t="shared" si="1"/>
        <v>0</v>
      </c>
      <c r="J14" s="747"/>
    </row>
    <row r="15" spans="1:10" x14ac:dyDescent="0.3">
      <c r="A15" s="407">
        <f>'3.2. Diet Supp for 6-23 (2020)'!A15</f>
        <v>0</v>
      </c>
      <c r="B15" s="347"/>
      <c r="C15" s="408">
        <f>ROUND(B15*B2,0)</f>
        <v>0</v>
      </c>
      <c r="D15" s="408">
        <f t="shared" si="2"/>
        <v>365</v>
      </c>
      <c r="E15" s="169">
        <v>15</v>
      </c>
      <c r="F15" s="409">
        <f t="shared" si="0"/>
        <v>0</v>
      </c>
      <c r="G15" s="171"/>
      <c r="H15" s="170"/>
      <c r="I15" s="409">
        <f t="shared" si="1"/>
        <v>0</v>
      </c>
      <c r="J15" s="747"/>
    </row>
    <row r="16" spans="1:10" x14ac:dyDescent="0.3">
      <c r="A16" s="411">
        <f>'3.2. Diet Supp for 6-23 (2020)'!A16</f>
        <v>0</v>
      </c>
      <c r="B16" s="347"/>
      <c r="C16" s="408">
        <f>ROUND(B16*B2,0)</f>
        <v>0</v>
      </c>
      <c r="D16" s="408">
        <f t="shared" si="2"/>
        <v>365</v>
      </c>
      <c r="E16" s="169">
        <v>15</v>
      </c>
      <c r="F16" s="409">
        <f t="shared" si="0"/>
        <v>0</v>
      </c>
      <c r="G16" s="171"/>
      <c r="H16" s="170"/>
      <c r="I16" s="409">
        <f t="shared" si="1"/>
        <v>0</v>
      </c>
      <c r="J16" s="747"/>
    </row>
    <row r="17" spans="1:16" x14ac:dyDescent="0.3">
      <c r="A17" s="407">
        <f>'3.2. Diet Supp for 6-23 (2020)'!A17</f>
        <v>0</v>
      </c>
      <c r="B17" s="347"/>
      <c r="C17" s="408">
        <f>ROUND(B17*B2,0)</f>
        <v>0</v>
      </c>
      <c r="D17" s="408">
        <f t="shared" si="2"/>
        <v>365</v>
      </c>
      <c r="E17" s="169">
        <v>15</v>
      </c>
      <c r="F17" s="409">
        <f t="shared" si="0"/>
        <v>0</v>
      </c>
      <c r="G17" s="171"/>
      <c r="H17" s="170"/>
      <c r="I17" s="409">
        <f t="shared" si="1"/>
        <v>0</v>
      </c>
      <c r="J17" s="747"/>
    </row>
    <row r="18" spans="1:16" x14ac:dyDescent="0.3">
      <c r="A18" s="411">
        <f>'3.2. Diet Supp for 6-23 (2020)'!A18</f>
        <v>0</v>
      </c>
      <c r="B18" s="347"/>
      <c r="C18" s="408">
        <f>ROUND(B18*B2,0)</f>
        <v>0</v>
      </c>
      <c r="D18" s="408">
        <f t="shared" si="2"/>
        <v>365</v>
      </c>
      <c r="E18" s="169">
        <v>15</v>
      </c>
      <c r="F18" s="409">
        <f t="shared" si="0"/>
        <v>0</v>
      </c>
      <c r="G18" s="171"/>
      <c r="H18" s="170"/>
      <c r="I18" s="409">
        <f t="shared" si="1"/>
        <v>0</v>
      </c>
      <c r="J18" s="747"/>
    </row>
    <row r="19" spans="1:16" x14ac:dyDescent="0.3">
      <c r="A19" s="407">
        <f>'3.2. Diet Supp for 6-23 (2020)'!A19</f>
        <v>0</v>
      </c>
      <c r="B19" s="347"/>
      <c r="C19" s="408">
        <f>ROUND(B19*B2,0)</f>
        <v>0</v>
      </c>
      <c r="D19" s="408">
        <f t="shared" si="2"/>
        <v>365</v>
      </c>
      <c r="E19" s="169">
        <v>15</v>
      </c>
      <c r="F19" s="409">
        <f t="shared" si="0"/>
        <v>0</v>
      </c>
      <c r="G19" s="171"/>
      <c r="H19" s="170"/>
      <c r="I19" s="409">
        <f t="shared" si="1"/>
        <v>0</v>
      </c>
      <c r="J19" s="747"/>
    </row>
    <row r="20" spans="1:16" x14ac:dyDescent="0.3">
      <c r="A20" s="411">
        <f>'3.2. Diet Supp for 6-23 (2020)'!A20</f>
        <v>0</v>
      </c>
      <c r="B20" s="347"/>
      <c r="C20" s="408">
        <f>ROUND(B20*B2,0)</f>
        <v>0</v>
      </c>
      <c r="D20" s="408">
        <f t="shared" si="2"/>
        <v>365</v>
      </c>
      <c r="E20" s="169">
        <v>15</v>
      </c>
      <c r="F20" s="409">
        <f t="shared" si="0"/>
        <v>0</v>
      </c>
      <c r="G20" s="171"/>
      <c r="H20" s="170"/>
      <c r="I20" s="409">
        <f t="shared" si="1"/>
        <v>0</v>
      </c>
      <c r="J20" s="747"/>
    </row>
    <row r="21" spans="1:16" x14ac:dyDescent="0.3">
      <c r="A21" s="407">
        <f>'3.2. Diet Supp for 6-23 (2020)'!A21</f>
        <v>0</v>
      </c>
      <c r="B21" s="347"/>
      <c r="C21" s="408">
        <f>ROUND(B21*B2,0)</f>
        <v>0</v>
      </c>
      <c r="D21" s="408">
        <f t="shared" si="2"/>
        <v>365</v>
      </c>
      <c r="E21" s="169">
        <v>15</v>
      </c>
      <c r="F21" s="409">
        <f t="shared" si="0"/>
        <v>0</v>
      </c>
      <c r="G21" s="171"/>
      <c r="H21" s="170"/>
      <c r="I21" s="409">
        <f t="shared" si="1"/>
        <v>0</v>
      </c>
      <c r="J21" s="747"/>
    </row>
    <row r="22" spans="1:16" x14ac:dyDescent="0.3">
      <c r="A22" s="411">
        <f>'3.2. Diet Supp for 6-23 (2020)'!A22</f>
        <v>0</v>
      </c>
      <c r="B22" s="347"/>
      <c r="C22" s="408">
        <f>ROUND(B22*B2,0)</f>
        <v>0</v>
      </c>
      <c r="D22" s="408">
        <f t="shared" si="2"/>
        <v>365</v>
      </c>
      <c r="E22" s="169">
        <v>15</v>
      </c>
      <c r="F22" s="409">
        <f t="shared" si="0"/>
        <v>0</v>
      </c>
      <c r="G22" s="171"/>
      <c r="H22" s="170"/>
      <c r="I22" s="409">
        <f t="shared" si="1"/>
        <v>0</v>
      </c>
      <c r="J22" s="747"/>
    </row>
    <row r="23" spans="1:16" x14ac:dyDescent="0.3">
      <c r="A23" s="407">
        <f>'3.2. Diet Supp for 6-23 (2020)'!A23</f>
        <v>0</v>
      </c>
      <c r="B23" s="347"/>
      <c r="C23" s="408">
        <f>ROUND(B23*B2,0)</f>
        <v>0</v>
      </c>
      <c r="D23" s="408">
        <f t="shared" si="2"/>
        <v>365</v>
      </c>
      <c r="E23" s="169">
        <v>15</v>
      </c>
      <c r="F23" s="409">
        <f t="shared" si="0"/>
        <v>0</v>
      </c>
      <c r="G23" s="171"/>
      <c r="H23" s="170"/>
      <c r="I23" s="409">
        <f t="shared" si="1"/>
        <v>0</v>
      </c>
      <c r="J23" s="747"/>
    </row>
    <row r="24" spans="1:16" x14ac:dyDescent="0.3">
      <c r="A24" s="411">
        <f>'3.2. Diet Supp for 6-23 (2020)'!A24</f>
        <v>0</v>
      </c>
      <c r="B24" s="347"/>
      <c r="C24" s="408">
        <f>ROUND(B24*B2,0)</f>
        <v>0</v>
      </c>
      <c r="D24" s="408">
        <f t="shared" si="2"/>
        <v>365</v>
      </c>
      <c r="E24" s="169">
        <v>15</v>
      </c>
      <c r="F24" s="409">
        <f t="shared" si="0"/>
        <v>0</v>
      </c>
      <c r="G24" s="171"/>
      <c r="H24" s="170"/>
      <c r="I24" s="409">
        <f t="shared" si="1"/>
        <v>0</v>
      </c>
      <c r="J24" s="747"/>
    </row>
    <row r="25" spans="1:16" x14ac:dyDescent="0.3">
      <c r="A25" s="407">
        <f>'3.2. Diet Supp for 6-23 (2020)'!A25</f>
        <v>0</v>
      </c>
      <c r="B25" s="347"/>
      <c r="C25" s="408">
        <f>ROUND(B25*B2,0)</f>
        <v>0</v>
      </c>
      <c r="D25" s="408">
        <f t="shared" si="2"/>
        <v>365</v>
      </c>
      <c r="E25" s="169">
        <v>15</v>
      </c>
      <c r="F25" s="409">
        <f t="shared" si="0"/>
        <v>0</v>
      </c>
      <c r="G25" s="171"/>
      <c r="H25" s="170"/>
      <c r="I25" s="409">
        <f t="shared" si="1"/>
        <v>0</v>
      </c>
      <c r="J25" s="747"/>
      <c r="M25" s="5"/>
      <c r="N25" s="5"/>
      <c r="O25" s="5"/>
      <c r="P25" s="5"/>
    </row>
    <row r="26" spans="1:16" x14ac:dyDescent="0.3">
      <c r="A26" s="411">
        <f>'3.2. Diet Supp for 6-23 (2020)'!A26</f>
        <v>0</v>
      </c>
      <c r="B26" s="347"/>
      <c r="C26" s="408">
        <f>ROUND(B26*B2,0)</f>
        <v>0</v>
      </c>
      <c r="D26" s="408">
        <f t="shared" si="2"/>
        <v>365</v>
      </c>
      <c r="E26" s="169">
        <v>15</v>
      </c>
      <c r="F26" s="409">
        <f t="shared" si="0"/>
        <v>0</v>
      </c>
      <c r="G26" s="171"/>
      <c r="H26" s="170"/>
      <c r="I26" s="409">
        <f t="shared" si="1"/>
        <v>0</v>
      </c>
      <c r="J26" s="747"/>
      <c r="M26" s="5"/>
    </row>
    <row r="27" spans="1:16" x14ac:dyDescent="0.3">
      <c r="A27" s="407">
        <f>'3.2. Diet Supp for 6-23 (2020)'!A27</f>
        <v>0</v>
      </c>
      <c r="B27" s="347"/>
      <c r="C27" s="408">
        <f>ROUND(B27*B2,0)</f>
        <v>0</v>
      </c>
      <c r="D27" s="408">
        <f t="shared" si="2"/>
        <v>365</v>
      </c>
      <c r="E27" s="169">
        <v>15</v>
      </c>
      <c r="F27" s="409">
        <f t="shared" si="0"/>
        <v>0</v>
      </c>
      <c r="G27" s="171"/>
      <c r="H27" s="170"/>
      <c r="I27" s="409">
        <f t="shared" si="1"/>
        <v>0</v>
      </c>
      <c r="J27" s="747"/>
      <c r="M27" s="5"/>
    </row>
    <row r="28" spans="1:16" x14ac:dyDescent="0.3">
      <c r="A28" s="411">
        <f>'3.2. Diet Supp for 6-23 (2020)'!A28</f>
        <v>0</v>
      </c>
      <c r="B28" s="347"/>
      <c r="C28" s="408">
        <f>ROUND(B28*B2,0)</f>
        <v>0</v>
      </c>
      <c r="D28" s="408">
        <f t="shared" si="2"/>
        <v>365</v>
      </c>
      <c r="E28" s="169">
        <v>15</v>
      </c>
      <c r="F28" s="409">
        <f t="shared" si="0"/>
        <v>0</v>
      </c>
      <c r="G28" s="171"/>
      <c r="H28" s="170"/>
      <c r="I28" s="409">
        <f t="shared" si="1"/>
        <v>0</v>
      </c>
      <c r="J28" s="747"/>
      <c r="M28" s="5"/>
    </row>
    <row r="29" spans="1:16" x14ac:dyDescent="0.3">
      <c r="A29" s="407">
        <f>'3.2. Diet Supp for 6-23 (2020)'!A29</f>
        <v>0</v>
      </c>
      <c r="B29" s="347"/>
      <c r="C29" s="408">
        <f>ROUND(B29*B2,0)</f>
        <v>0</v>
      </c>
      <c r="D29" s="408">
        <f t="shared" si="2"/>
        <v>365</v>
      </c>
      <c r="E29" s="169">
        <v>15</v>
      </c>
      <c r="F29" s="409">
        <f t="shared" si="0"/>
        <v>0</v>
      </c>
      <c r="G29" s="171"/>
      <c r="H29" s="170"/>
      <c r="I29" s="409">
        <f t="shared" si="1"/>
        <v>0</v>
      </c>
      <c r="J29" s="747"/>
      <c r="M29" s="5"/>
    </row>
    <row r="30" spans="1:16" x14ac:dyDescent="0.3">
      <c r="A30" s="411">
        <f>'3.2. Diet Supp for 6-23 (2020)'!A30</f>
        <v>0</v>
      </c>
      <c r="B30" s="347"/>
      <c r="C30" s="408">
        <f>ROUND(B30*B2,0)</f>
        <v>0</v>
      </c>
      <c r="D30" s="408">
        <f t="shared" si="2"/>
        <v>365</v>
      </c>
      <c r="E30" s="169">
        <v>15</v>
      </c>
      <c r="F30" s="409">
        <f t="shared" si="0"/>
        <v>0</v>
      </c>
      <c r="G30" s="171"/>
      <c r="H30" s="170"/>
      <c r="I30" s="409">
        <f t="shared" si="1"/>
        <v>0</v>
      </c>
      <c r="J30" s="747"/>
      <c r="M30" s="5"/>
    </row>
    <row r="31" spans="1:16" x14ac:dyDescent="0.3">
      <c r="A31" s="407">
        <f>'3.2. Diet Supp for 6-23 (2020)'!A31</f>
        <v>0</v>
      </c>
      <c r="B31" s="347"/>
      <c r="C31" s="408">
        <f>ROUND(B31*B2,0)</f>
        <v>0</v>
      </c>
      <c r="D31" s="408">
        <f t="shared" si="2"/>
        <v>365</v>
      </c>
      <c r="E31" s="169">
        <v>15</v>
      </c>
      <c r="F31" s="409">
        <f t="shared" si="0"/>
        <v>0</v>
      </c>
      <c r="G31" s="171"/>
      <c r="H31" s="170"/>
      <c r="I31" s="409">
        <f t="shared" si="1"/>
        <v>0</v>
      </c>
      <c r="J31" s="747"/>
      <c r="M31" s="5"/>
    </row>
    <row r="32" spans="1:16" x14ac:dyDescent="0.3">
      <c r="A32" s="411">
        <f>'3.2. Diet Supp for 6-23 (2020)'!A32</f>
        <v>0</v>
      </c>
      <c r="B32" s="347"/>
      <c r="C32" s="408">
        <f>ROUND(B32*B2,0)</f>
        <v>0</v>
      </c>
      <c r="D32" s="408">
        <f t="shared" si="2"/>
        <v>365</v>
      </c>
      <c r="E32" s="169">
        <v>15</v>
      </c>
      <c r="F32" s="409">
        <f t="shared" si="0"/>
        <v>0</v>
      </c>
      <c r="G32" s="171"/>
      <c r="H32" s="170"/>
      <c r="I32" s="409">
        <f t="shared" si="1"/>
        <v>0</v>
      </c>
      <c r="J32" s="747"/>
      <c r="M32" s="5"/>
    </row>
    <row r="33" spans="1:13" x14ac:dyDescent="0.3">
      <c r="A33" s="407">
        <f>'3.2. Diet Supp for 6-23 (2020)'!A33</f>
        <v>0</v>
      </c>
      <c r="B33" s="347"/>
      <c r="C33" s="408">
        <f>ROUND(B33*B2,0)</f>
        <v>0</v>
      </c>
      <c r="D33" s="408">
        <f t="shared" si="2"/>
        <v>365</v>
      </c>
      <c r="E33" s="169">
        <v>15</v>
      </c>
      <c r="F33" s="409">
        <f t="shared" si="0"/>
        <v>0</v>
      </c>
      <c r="G33" s="171"/>
      <c r="H33" s="170"/>
      <c r="I33" s="409">
        <f t="shared" si="1"/>
        <v>0</v>
      </c>
      <c r="J33" s="747"/>
      <c r="M33" s="5"/>
    </row>
    <row r="34" spans="1:13" ht="15" thickBot="1" x14ac:dyDescent="0.35">
      <c r="A34" s="411">
        <f>'3.2. Diet Supp for 6-23 (2020)'!A34</f>
        <v>0</v>
      </c>
      <c r="B34" s="347"/>
      <c r="C34" s="408">
        <f>ROUND(B34*B2,0)</f>
        <v>0</v>
      </c>
      <c r="D34" s="408">
        <f t="shared" si="2"/>
        <v>365</v>
      </c>
      <c r="E34" s="169">
        <v>15</v>
      </c>
      <c r="F34" s="409">
        <f t="shared" si="0"/>
        <v>0</v>
      </c>
      <c r="G34" s="171"/>
      <c r="H34" s="170"/>
      <c r="I34" s="413">
        <f t="shared" si="1"/>
        <v>0</v>
      </c>
      <c r="J34" s="748"/>
      <c r="M34" s="5"/>
    </row>
    <row r="35" spans="1:13" ht="15" thickBot="1" x14ac:dyDescent="0.35">
      <c r="A35" s="737" t="s">
        <v>562</v>
      </c>
      <c r="B35" s="737"/>
      <c r="C35" s="737"/>
      <c r="D35" s="737"/>
      <c r="E35" s="737"/>
      <c r="F35" s="737"/>
      <c r="G35" s="737"/>
      <c r="H35" s="749"/>
      <c r="I35" s="414">
        <f>SUM(I5:I34)</f>
        <v>0</v>
      </c>
      <c r="J35" s="388"/>
    </row>
    <row r="36" spans="1:13" x14ac:dyDescent="0.3">
      <c r="I36" s="67"/>
    </row>
    <row r="37" spans="1:13" x14ac:dyDescent="0.3">
      <c r="A37" s="719" t="s">
        <v>215</v>
      </c>
      <c r="B37" s="719"/>
      <c r="C37" s="719"/>
      <c r="D37" s="719"/>
      <c r="E37" s="719"/>
    </row>
    <row r="38" spans="1:13" ht="43.2" x14ac:dyDescent="0.3">
      <c r="A38" s="100"/>
      <c r="B38" s="110" t="s">
        <v>142</v>
      </c>
      <c r="C38" s="110" t="s">
        <v>143</v>
      </c>
      <c r="D38" s="110" t="s">
        <v>93</v>
      </c>
      <c r="E38" s="106" t="s">
        <v>152</v>
      </c>
    </row>
    <row r="39" spans="1:13" ht="67.5" customHeight="1" x14ac:dyDescent="0.3">
      <c r="A39" s="208" t="s">
        <v>212</v>
      </c>
      <c r="B39" s="68"/>
      <c r="C39" s="118"/>
      <c r="D39" s="89">
        <f t="shared" ref="D39:D44" si="3">B39*C39</f>
        <v>0</v>
      </c>
      <c r="E39" s="720"/>
    </row>
    <row r="40" spans="1:13" ht="43.2" x14ac:dyDescent="0.3">
      <c r="A40" s="208" t="s">
        <v>213</v>
      </c>
      <c r="B40" s="68"/>
      <c r="C40" s="387"/>
      <c r="D40" s="90">
        <f t="shared" si="3"/>
        <v>0</v>
      </c>
      <c r="E40" s="721"/>
    </row>
    <row r="41" spans="1:13" ht="109.2" customHeight="1" x14ac:dyDescent="0.3">
      <c r="A41" s="208" t="s">
        <v>618</v>
      </c>
      <c r="B41" s="68"/>
      <c r="C41" s="387"/>
      <c r="D41" s="90">
        <f t="shared" si="3"/>
        <v>0</v>
      </c>
      <c r="E41" s="721"/>
    </row>
    <row r="42" spans="1:13" ht="28.8" x14ac:dyDescent="0.3">
      <c r="A42" s="389" t="s">
        <v>412</v>
      </c>
      <c r="B42" s="68"/>
      <c r="C42" s="118"/>
      <c r="D42" s="89">
        <f t="shared" si="3"/>
        <v>0</v>
      </c>
      <c r="E42" s="496"/>
    </row>
    <row r="43" spans="1:13" ht="28.8" x14ac:dyDescent="0.3">
      <c r="A43" s="389" t="s">
        <v>412</v>
      </c>
      <c r="B43" s="68"/>
      <c r="C43" s="118"/>
      <c r="D43" s="90">
        <f t="shared" si="3"/>
        <v>0</v>
      </c>
      <c r="E43" s="496"/>
    </row>
    <row r="44" spans="1:13" ht="29.4" thickBot="1" x14ac:dyDescent="0.35">
      <c r="A44" s="389" t="s">
        <v>412</v>
      </c>
      <c r="B44" s="68"/>
      <c r="C44" s="118"/>
      <c r="D44" s="116">
        <f t="shared" si="3"/>
        <v>0</v>
      </c>
      <c r="E44" s="496"/>
    </row>
    <row r="45" spans="1:13" ht="39.75" customHeight="1" thickBot="1" x14ac:dyDescent="0.35">
      <c r="A45" s="722" t="s">
        <v>217</v>
      </c>
      <c r="B45" s="722"/>
      <c r="C45" s="716"/>
      <c r="D45" s="97">
        <f>SUM(D39:D44)</f>
        <v>0</v>
      </c>
      <c r="E45" s="388"/>
    </row>
    <row r="46" spans="1:13" ht="15" thickBot="1" x14ac:dyDescent="0.35"/>
    <row r="47" spans="1:13" ht="30" customHeight="1" thickBot="1" x14ac:dyDescent="0.35">
      <c r="A47" s="711" t="s">
        <v>470</v>
      </c>
      <c r="B47" s="711"/>
      <c r="C47" s="712"/>
      <c r="D47" s="579">
        <f>I35+D45</f>
        <v>0</v>
      </c>
    </row>
    <row r="49" spans="1:4" ht="66.75" customHeight="1" x14ac:dyDescent="0.3">
      <c r="A49" s="722" t="s">
        <v>653</v>
      </c>
      <c r="B49" s="722"/>
      <c r="C49" s="722"/>
      <c r="D49" s="595"/>
    </row>
  </sheetData>
  <sheetProtection algorithmName="SHA-512" hashValue="QkN8k5VAJLbeWy70Q5PyVjGy/bL4br0/cFLhr5id37hy9PCOR3QwkgZUhmC2SS9HQ306q8/3RbCWVvECfVcjew==" saltValue="LR8HQGPxYuB3m5bAOd+d3Q==" spinCount="100000" sheet="1" objects="1" scenarios="1"/>
  <mergeCells count="9">
    <mergeCell ref="A49:C49"/>
    <mergeCell ref="A47:C47"/>
    <mergeCell ref="A1:E1"/>
    <mergeCell ref="A3:I3"/>
    <mergeCell ref="J5:J34"/>
    <mergeCell ref="A35:H35"/>
    <mergeCell ref="A37:E37"/>
    <mergeCell ref="E39:E41"/>
    <mergeCell ref="A45:C4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BBA3ABD-77A2-4515-A96A-5E6555B63452}">
          <x14:formula1>
            <xm:f>'NGA-MANDATED AND THEMATIC PLANS'!$C$2:$C$37</xm:f>
          </x14:formula1>
          <xm:sqref>E45 J35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
  <sheetViews>
    <sheetView zoomScaleNormal="100" workbookViewId="0">
      <selection activeCell="H14" sqref="H14"/>
    </sheetView>
  </sheetViews>
  <sheetFormatPr defaultColWidth="17.6640625" defaultRowHeight="14.4" x14ac:dyDescent="0.3"/>
  <cols>
    <col min="1" max="16384" width="17.6640625" style="383"/>
  </cols>
  <sheetData>
    <row r="1" spans="1:7" ht="132" customHeight="1" x14ac:dyDescent="0.3">
      <c r="A1" s="750" t="s">
        <v>467</v>
      </c>
      <c r="B1" s="750"/>
      <c r="C1" s="750"/>
      <c r="D1" s="750"/>
      <c r="E1" s="750"/>
      <c r="F1" s="750"/>
      <c r="G1" s="750"/>
    </row>
  </sheetData>
  <sheetProtection algorithmName="SHA-512" hashValue="ISHv8P4Uz+5YE7O+eef/8fmJJGpgWjOi1D11HhZAz0zMKIL8WbNh5rbtjpxjJibyIjlUTYucObFVB+2BL9N8KA==" saltValue="8t/eqAeCQ3v0cZgvBmiUwA==" spinCount="100000" sheet="1" objects="1" scenarios="1"/>
  <mergeCells count="1">
    <mergeCell ref="A1:G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90"/>
  <sheetViews>
    <sheetView zoomScaleNormal="100" workbookViewId="0">
      <selection activeCell="E10" sqref="E10"/>
    </sheetView>
  </sheetViews>
  <sheetFormatPr defaultColWidth="9.109375" defaultRowHeight="14.4" x14ac:dyDescent="0.3"/>
  <cols>
    <col min="1" max="1" width="41.6640625" style="4" customWidth="1"/>
    <col min="2" max="4" width="18.5546875" style="4" customWidth="1"/>
    <col min="5" max="5" width="18.6640625" style="4" customWidth="1"/>
    <col min="6" max="6" width="18.5546875" style="4" customWidth="1"/>
    <col min="7" max="7" width="18.88671875" style="4" customWidth="1"/>
    <col min="8" max="8" width="21.6640625" style="4" customWidth="1"/>
    <col min="9" max="9" width="19.33203125" style="4" customWidth="1"/>
    <col min="10" max="10" width="14.109375" style="4" customWidth="1"/>
    <col min="11" max="11" width="18.6640625" style="4" customWidth="1"/>
    <col min="12" max="13" width="3.6640625" style="4" customWidth="1"/>
    <col min="14" max="17" width="9.109375" style="4"/>
    <col min="18" max="20" width="9.109375" style="383"/>
    <col min="21" max="16384" width="9.109375" style="4"/>
  </cols>
  <sheetData>
    <row r="1" spans="1:20" s="5" customFormat="1" ht="24" customHeight="1" x14ac:dyDescent="0.3">
      <c r="A1" s="540" t="s">
        <v>471</v>
      </c>
      <c r="B1" s="539"/>
      <c r="C1" s="539"/>
      <c r="D1" s="539"/>
      <c r="E1" s="539"/>
      <c r="F1" s="57"/>
      <c r="G1" s="57"/>
      <c r="H1" s="57"/>
      <c r="I1" s="57"/>
      <c r="J1" s="57"/>
      <c r="K1" s="57"/>
      <c r="R1" s="538"/>
      <c r="S1" s="538"/>
      <c r="T1" s="538"/>
    </row>
    <row r="2" spans="1:20" ht="15" customHeight="1" x14ac:dyDescent="0.3">
      <c r="A2" s="56"/>
      <c r="B2" s="57"/>
      <c r="C2" s="57"/>
      <c r="D2" s="57"/>
      <c r="E2" s="57"/>
      <c r="F2" s="57"/>
      <c r="G2" s="57"/>
      <c r="H2" s="57"/>
      <c r="I2" s="57"/>
      <c r="J2" s="57"/>
      <c r="K2" s="57"/>
    </row>
    <row r="3" spans="1:20" s="61" customFormat="1" ht="15" customHeight="1" x14ac:dyDescent="0.3">
      <c r="A3" s="719" t="s">
        <v>482</v>
      </c>
      <c r="B3" s="719"/>
      <c r="C3" s="719"/>
      <c r="D3" s="719"/>
      <c r="E3" s="719"/>
      <c r="F3" s="114"/>
      <c r="G3" s="64"/>
      <c r="H3" s="64"/>
      <c r="I3" s="64"/>
      <c r="J3" s="64"/>
      <c r="K3" s="64"/>
    </row>
    <row r="4" spans="1:20" s="8" customFormat="1" ht="48" customHeight="1" x14ac:dyDescent="0.3">
      <c r="A4" s="100"/>
      <c r="B4" s="110" t="s">
        <v>142</v>
      </c>
      <c r="C4" s="110" t="s">
        <v>143</v>
      </c>
      <c r="D4" s="110" t="s">
        <v>93</v>
      </c>
      <c r="E4" s="106" t="s">
        <v>152</v>
      </c>
      <c r="F4" s="105"/>
      <c r="G4" s="4"/>
      <c r="H4" s="4"/>
      <c r="I4" s="4"/>
      <c r="J4" s="4"/>
      <c r="K4" s="4"/>
    </row>
    <row r="5" spans="1:20" ht="97.5" customHeight="1" x14ac:dyDescent="0.3">
      <c r="A5" s="389" t="s">
        <v>474</v>
      </c>
      <c r="B5" s="68"/>
      <c r="C5" s="118"/>
      <c r="D5" s="89">
        <f>B5*C5</f>
        <v>0</v>
      </c>
      <c r="E5" s="720"/>
      <c r="F5" s="105"/>
    </row>
    <row r="6" spans="1:20" ht="36" customHeight="1" x14ac:dyDescent="0.3">
      <c r="A6" s="389" t="s">
        <v>472</v>
      </c>
      <c r="B6" s="68"/>
      <c r="C6" s="387"/>
      <c r="D6" s="90">
        <f>B6*C6</f>
        <v>0</v>
      </c>
      <c r="E6" s="721"/>
      <c r="F6" s="105"/>
    </row>
    <row r="7" spans="1:20" ht="62.25" customHeight="1" x14ac:dyDescent="0.3">
      <c r="A7" s="389" t="s">
        <v>483</v>
      </c>
      <c r="B7" s="68"/>
      <c r="C7" s="387"/>
      <c r="D7" s="90">
        <f>B7*C7</f>
        <v>0</v>
      </c>
      <c r="E7" s="721"/>
      <c r="F7" s="105"/>
    </row>
    <row r="8" spans="1:20" ht="62.25" customHeight="1" x14ac:dyDescent="0.3">
      <c r="A8" s="389" t="s">
        <v>483</v>
      </c>
      <c r="B8" s="68"/>
      <c r="C8" s="387"/>
      <c r="D8" s="90">
        <f>B8*C8</f>
        <v>0</v>
      </c>
      <c r="E8" s="721"/>
      <c r="F8" s="105"/>
    </row>
    <row r="9" spans="1:20" ht="62.25" customHeight="1" thickBot="1" x14ac:dyDescent="0.35">
      <c r="A9" s="389" t="s">
        <v>483</v>
      </c>
      <c r="B9" s="68"/>
      <c r="C9" s="387"/>
      <c r="D9" s="90">
        <f>B9*C9</f>
        <v>0</v>
      </c>
      <c r="E9" s="721"/>
      <c r="F9" s="105"/>
    </row>
    <row r="10" spans="1:20" ht="39" customHeight="1" thickBot="1" x14ac:dyDescent="0.35">
      <c r="A10" s="751" t="s">
        <v>481</v>
      </c>
      <c r="B10" s="751"/>
      <c r="C10" s="752"/>
      <c r="D10" s="570">
        <f>SUM(D5:D9)</f>
        <v>0</v>
      </c>
      <c r="E10" s="386"/>
      <c r="F10" s="115"/>
    </row>
    <row r="11" spans="1:20" ht="15" customHeight="1" x14ac:dyDescent="0.3">
      <c r="A11" s="111"/>
      <c r="B11" s="385"/>
      <c r="C11" s="112"/>
      <c r="D11" s="112"/>
      <c r="E11" s="105"/>
      <c r="F11" s="105"/>
    </row>
    <row r="12" spans="1:20" ht="15" customHeight="1" x14ac:dyDescent="0.3"/>
    <row r="13" spans="1:20" ht="15" customHeight="1" x14ac:dyDescent="0.3"/>
    <row r="14" spans="1:20" ht="15" customHeight="1" x14ac:dyDescent="0.3"/>
    <row r="15" spans="1:20" ht="15" customHeight="1" x14ac:dyDescent="0.3"/>
    <row r="16" spans="1:20"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sheetData>
  <sheetProtection algorithmName="SHA-512" hashValue="i992iCVh6xyo0mYqGfK4j2THi86d4FmZSx2CTy4UJ0SVH+F3kX6x4nCJ0xKnX0Im9eqSBewijI2ILYRclygZpQ==" saltValue="OrZs0erQl0dsKHOdNiKAqQ==" spinCount="100000" sheet="1" objects="1" scenarios="1"/>
  <mergeCells count="3">
    <mergeCell ref="A3:E3"/>
    <mergeCell ref="E5:E9"/>
    <mergeCell ref="A10:C10"/>
  </mergeCell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'NGA-MANDATED AND THEMATIC PLANS'!$C$2:$C$37</xm:f>
          </x14:formula1>
          <xm:sqref>E10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89"/>
  <sheetViews>
    <sheetView zoomScale="85" zoomScaleNormal="85" workbookViewId="0">
      <selection activeCell="E10" sqref="E10"/>
    </sheetView>
  </sheetViews>
  <sheetFormatPr defaultColWidth="9.109375" defaultRowHeight="14.4" x14ac:dyDescent="0.3"/>
  <cols>
    <col min="1" max="1" width="41.6640625" style="4" customWidth="1"/>
    <col min="2" max="4" width="18.5546875" style="4" customWidth="1"/>
    <col min="5" max="5" width="18.6640625" style="4" customWidth="1"/>
    <col min="6" max="6" width="18.5546875" style="4" customWidth="1"/>
    <col min="7" max="7" width="18.88671875" style="4" customWidth="1"/>
    <col min="8" max="8" width="21.6640625" style="4" customWidth="1"/>
    <col min="9" max="9" width="19.33203125" style="4" customWidth="1"/>
    <col min="10" max="10" width="14.109375" style="4" customWidth="1"/>
    <col min="11" max="11" width="18.6640625" style="4" customWidth="1"/>
    <col min="12" max="13" width="3.6640625" style="4" customWidth="1"/>
    <col min="14" max="17" width="9.109375" style="4"/>
    <col min="18" max="20" width="9.109375" style="383"/>
    <col min="21" max="16384" width="9.109375" style="4"/>
  </cols>
  <sheetData>
    <row r="1" spans="1:20" s="5" customFormat="1" ht="24" customHeight="1" x14ac:dyDescent="0.3">
      <c r="A1" s="540" t="s">
        <v>476</v>
      </c>
      <c r="B1" s="539"/>
      <c r="C1" s="539"/>
      <c r="D1" s="539"/>
      <c r="E1" s="539"/>
      <c r="F1" s="57"/>
      <c r="G1" s="57"/>
      <c r="H1" s="57"/>
      <c r="I1" s="57"/>
      <c r="J1" s="57"/>
      <c r="K1" s="57"/>
      <c r="R1" s="538"/>
      <c r="S1" s="538"/>
      <c r="T1" s="538"/>
    </row>
    <row r="2" spans="1:20" ht="15" customHeight="1" x14ac:dyDescent="0.3">
      <c r="A2" s="56"/>
      <c r="B2" s="57"/>
      <c r="C2" s="57"/>
      <c r="D2" s="57"/>
      <c r="E2" s="57"/>
      <c r="F2" s="57"/>
      <c r="G2" s="57"/>
      <c r="H2" s="57"/>
      <c r="I2" s="57"/>
      <c r="J2" s="57"/>
      <c r="K2" s="57"/>
    </row>
    <row r="3" spans="1:20" s="61" customFormat="1" ht="15" customHeight="1" x14ac:dyDescent="0.3">
      <c r="A3" s="719" t="s">
        <v>478</v>
      </c>
      <c r="B3" s="719"/>
      <c r="C3" s="719"/>
      <c r="D3" s="719"/>
      <c r="E3" s="719"/>
      <c r="F3" s="114"/>
      <c r="G3" s="64"/>
      <c r="H3" s="64"/>
      <c r="I3" s="64"/>
      <c r="J3" s="64"/>
      <c r="K3" s="64"/>
    </row>
    <row r="4" spans="1:20" s="8" customFormat="1" ht="48" customHeight="1" x14ac:dyDescent="0.3">
      <c r="A4" s="100"/>
      <c r="B4" s="110" t="s">
        <v>142</v>
      </c>
      <c r="C4" s="110" t="s">
        <v>143</v>
      </c>
      <c r="D4" s="110" t="s">
        <v>93</v>
      </c>
      <c r="E4" s="106" t="s">
        <v>152</v>
      </c>
      <c r="F4" s="105"/>
      <c r="G4" s="4"/>
      <c r="H4" s="4"/>
      <c r="I4" s="4"/>
      <c r="J4" s="4"/>
      <c r="K4" s="4"/>
    </row>
    <row r="5" spans="1:20" ht="60" customHeight="1" x14ac:dyDescent="0.3">
      <c r="A5" s="389" t="s">
        <v>473</v>
      </c>
      <c r="B5" s="68"/>
      <c r="C5" s="118"/>
      <c r="D5" s="89">
        <f>B5*C5</f>
        <v>0</v>
      </c>
      <c r="E5" s="720"/>
      <c r="F5" s="105"/>
    </row>
    <row r="6" spans="1:20" ht="60" customHeight="1" x14ac:dyDescent="0.3">
      <c r="A6" s="389" t="s">
        <v>473</v>
      </c>
      <c r="B6" s="68"/>
      <c r="C6" s="387"/>
      <c r="D6" s="90">
        <f>B6*C6</f>
        <v>0</v>
      </c>
      <c r="E6" s="721"/>
      <c r="F6" s="105"/>
    </row>
    <row r="7" spans="1:20" ht="60" customHeight="1" x14ac:dyDescent="0.3">
      <c r="A7" s="567" t="s">
        <v>473</v>
      </c>
      <c r="B7" s="68"/>
      <c r="C7" s="387"/>
      <c r="D7" s="90">
        <f>B7*C7</f>
        <v>0</v>
      </c>
      <c r="E7" s="721"/>
      <c r="F7" s="105"/>
    </row>
    <row r="8" spans="1:20" ht="60" customHeight="1" x14ac:dyDescent="0.3">
      <c r="A8" s="567" t="s">
        <v>473</v>
      </c>
      <c r="B8" s="68"/>
      <c r="C8" s="387"/>
      <c r="D8" s="90">
        <f>B8*C8</f>
        <v>0</v>
      </c>
      <c r="E8" s="721"/>
      <c r="F8" s="105"/>
    </row>
    <row r="9" spans="1:20" ht="60" customHeight="1" thickBot="1" x14ac:dyDescent="0.35">
      <c r="A9" s="567" t="s">
        <v>473</v>
      </c>
      <c r="B9" s="68"/>
      <c r="C9" s="387"/>
      <c r="D9" s="90">
        <f>B9*C9</f>
        <v>0</v>
      </c>
      <c r="E9" s="721"/>
      <c r="F9" s="105"/>
    </row>
    <row r="10" spans="1:20" ht="39" customHeight="1" thickBot="1" x14ac:dyDescent="0.35">
      <c r="A10" s="722" t="s">
        <v>475</v>
      </c>
      <c r="B10" s="722"/>
      <c r="C10" s="716"/>
      <c r="D10" s="97">
        <f>SUM(D5:D9)</f>
        <v>0</v>
      </c>
      <c r="E10" s="386"/>
      <c r="F10" s="115"/>
    </row>
    <row r="11" spans="1:20" ht="15" customHeight="1" x14ac:dyDescent="0.3">
      <c r="A11" s="111"/>
      <c r="B11" s="385"/>
      <c r="C11" s="112"/>
      <c r="D11" s="112"/>
      <c r="E11" s="105"/>
      <c r="F11" s="105"/>
    </row>
    <row r="12" spans="1:20" ht="15" customHeight="1" x14ac:dyDescent="0.3">
      <c r="A12" s="755" t="s">
        <v>477</v>
      </c>
      <c r="B12" s="755"/>
      <c r="C12" s="755"/>
      <c r="D12" s="755"/>
      <c r="E12" s="755"/>
      <c r="F12" s="113"/>
      <c r="G12" s="6"/>
      <c r="H12" s="7"/>
      <c r="I12" s="7"/>
    </row>
    <row r="13" spans="1:20" ht="46.5" customHeight="1" x14ac:dyDescent="0.3">
      <c r="A13" s="104" t="s">
        <v>163</v>
      </c>
      <c r="B13" s="104" t="s">
        <v>142</v>
      </c>
      <c r="C13" s="104" t="s">
        <v>143</v>
      </c>
      <c r="D13" s="104" t="s">
        <v>93</v>
      </c>
      <c r="E13" s="104" t="s">
        <v>152</v>
      </c>
      <c r="F13" s="113"/>
      <c r="G13" s="6"/>
      <c r="H13" s="7"/>
      <c r="I13" s="7"/>
    </row>
    <row r="14" spans="1:20" ht="51" customHeight="1" x14ac:dyDescent="0.3">
      <c r="A14" s="247" t="s">
        <v>165</v>
      </c>
      <c r="B14" s="393"/>
      <c r="C14" s="394"/>
      <c r="D14" s="154">
        <f>B14*C14</f>
        <v>0</v>
      </c>
      <c r="E14" s="756"/>
      <c r="F14" s="113"/>
      <c r="G14" s="6"/>
      <c r="H14" s="7"/>
      <c r="I14" s="7"/>
    </row>
    <row r="15" spans="1:20" ht="15" customHeight="1" x14ac:dyDescent="0.3">
      <c r="A15" s="247" t="s">
        <v>162</v>
      </c>
      <c r="B15" s="393"/>
      <c r="C15" s="394"/>
      <c r="D15" s="154">
        <f>B15*C15</f>
        <v>0</v>
      </c>
      <c r="E15" s="757"/>
      <c r="F15" s="113"/>
      <c r="G15" s="6"/>
      <c r="H15" s="7"/>
      <c r="I15" s="7"/>
    </row>
    <row r="16" spans="1:20" ht="15" customHeight="1" x14ac:dyDescent="0.3">
      <c r="A16" s="395" t="s">
        <v>164</v>
      </c>
      <c r="B16" s="393"/>
      <c r="C16" s="394"/>
      <c r="D16" s="154">
        <f>B16*C16</f>
        <v>0</v>
      </c>
      <c r="E16" s="757"/>
      <c r="F16" s="113"/>
      <c r="G16" s="6"/>
      <c r="H16" s="7"/>
      <c r="I16" s="7"/>
    </row>
    <row r="17" spans="1:20" ht="15" customHeight="1" x14ac:dyDescent="0.3">
      <c r="A17" s="395" t="s">
        <v>164</v>
      </c>
      <c r="B17" s="393"/>
      <c r="C17" s="394"/>
      <c r="D17" s="155">
        <f>B17*C17</f>
        <v>0</v>
      </c>
      <c r="E17" s="757"/>
      <c r="F17" s="113"/>
      <c r="G17" s="6"/>
      <c r="H17" s="7"/>
      <c r="I17" s="7"/>
    </row>
    <row r="18" spans="1:20" ht="15" customHeight="1" thickBot="1" x14ac:dyDescent="0.35">
      <c r="A18" s="395" t="s">
        <v>164</v>
      </c>
      <c r="B18" s="393"/>
      <c r="C18" s="394"/>
      <c r="D18" s="155">
        <f>B18*C18</f>
        <v>0</v>
      </c>
      <c r="E18" s="758"/>
      <c r="F18" s="113"/>
      <c r="G18" s="6"/>
      <c r="H18" s="7"/>
      <c r="I18" s="7"/>
    </row>
    <row r="19" spans="1:20" ht="15" customHeight="1" thickBot="1" x14ac:dyDescent="0.35">
      <c r="A19" s="753" t="s">
        <v>166</v>
      </c>
      <c r="B19" s="754"/>
      <c r="C19" s="754"/>
      <c r="D19" s="156">
        <f>SUM(D14:D18)</f>
        <v>0</v>
      </c>
      <c r="E19" s="388"/>
      <c r="F19" s="157"/>
      <c r="G19" s="6"/>
      <c r="H19" s="7"/>
      <c r="I19" s="7"/>
    </row>
    <row r="20" spans="1:20" ht="15" customHeight="1" x14ac:dyDescent="0.3"/>
    <row r="21" spans="1:20" x14ac:dyDescent="0.3">
      <c r="A21" s="719" t="s">
        <v>479</v>
      </c>
      <c r="B21" s="719"/>
      <c r="C21" s="719"/>
      <c r="D21" s="719"/>
      <c r="E21" s="719"/>
      <c r="H21" s="415"/>
      <c r="R21" s="4"/>
      <c r="S21" s="4"/>
      <c r="T21" s="4"/>
    </row>
    <row r="22" spans="1:20" ht="43.2" x14ac:dyDescent="0.3">
      <c r="A22" s="100"/>
      <c r="B22" s="110" t="s">
        <v>142</v>
      </c>
      <c r="C22" s="110" t="s">
        <v>143</v>
      </c>
      <c r="D22" s="110" t="s">
        <v>93</v>
      </c>
      <c r="E22" s="106" t="s">
        <v>152</v>
      </c>
      <c r="H22" s="415"/>
      <c r="R22" s="4"/>
      <c r="S22" s="4"/>
      <c r="T22" s="4"/>
    </row>
    <row r="23" spans="1:20" ht="43.2" x14ac:dyDescent="0.3">
      <c r="A23" s="208" t="s">
        <v>213</v>
      </c>
      <c r="B23" s="68"/>
      <c r="C23" s="387"/>
      <c r="D23" s="90">
        <f t="shared" ref="D23:D29" si="0">B23*C23</f>
        <v>0</v>
      </c>
      <c r="E23" s="721"/>
      <c r="H23" s="415"/>
      <c r="R23" s="4"/>
      <c r="S23" s="4"/>
      <c r="T23" s="4"/>
    </row>
    <row r="24" spans="1:20" ht="107.4" customHeight="1" x14ac:dyDescent="0.3">
      <c r="A24" s="208" t="s">
        <v>618</v>
      </c>
      <c r="B24" s="68"/>
      <c r="C24" s="387"/>
      <c r="D24" s="90">
        <f t="shared" si="0"/>
        <v>0</v>
      </c>
      <c r="E24" s="721"/>
      <c r="H24" s="415"/>
      <c r="R24" s="4"/>
      <c r="S24" s="4"/>
      <c r="T24" s="4"/>
    </row>
    <row r="25" spans="1:20" ht="28.8" x14ac:dyDescent="0.3">
      <c r="A25" s="389" t="s">
        <v>412</v>
      </c>
      <c r="B25" s="68"/>
      <c r="C25" s="118"/>
      <c r="D25" s="90">
        <f t="shared" si="0"/>
        <v>0</v>
      </c>
      <c r="E25" s="533"/>
      <c r="H25" s="415"/>
      <c r="R25" s="4"/>
      <c r="S25" s="4"/>
      <c r="T25" s="4"/>
    </row>
    <row r="26" spans="1:20" ht="28.8" x14ac:dyDescent="0.3">
      <c r="A26" s="389" t="s">
        <v>412</v>
      </c>
      <c r="B26" s="68"/>
      <c r="C26" s="118"/>
      <c r="D26" s="90">
        <f>B26*C26</f>
        <v>0</v>
      </c>
      <c r="E26" s="533"/>
      <c r="H26" s="415"/>
      <c r="R26" s="4"/>
      <c r="S26" s="4"/>
      <c r="T26" s="4"/>
    </row>
    <row r="27" spans="1:20" ht="28.8" x14ac:dyDescent="0.3">
      <c r="A27" s="389" t="s">
        <v>412</v>
      </c>
      <c r="B27" s="68"/>
      <c r="C27" s="118"/>
      <c r="D27" s="89">
        <f>B27*C27</f>
        <v>0</v>
      </c>
      <c r="E27" s="533"/>
      <c r="H27" s="415"/>
      <c r="R27" s="4"/>
      <c r="S27" s="4"/>
      <c r="T27" s="4"/>
    </row>
    <row r="28" spans="1:20" ht="28.8" x14ac:dyDescent="0.3">
      <c r="A28" s="389" t="s">
        <v>412</v>
      </c>
      <c r="B28" s="68"/>
      <c r="C28" s="118"/>
      <c r="D28" s="568">
        <f t="shared" si="0"/>
        <v>0</v>
      </c>
      <c r="E28" s="533"/>
      <c r="H28" s="415"/>
      <c r="R28" s="4"/>
      <c r="S28" s="4"/>
      <c r="T28" s="4"/>
    </row>
    <row r="29" spans="1:20" ht="29.4" thickBot="1" x14ac:dyDescent="0.35">
      <c r="A29" s="389" t="s">
        <v>412</v>
      </c>
      <c r="B29" s="68"/>
      <c r="C29" s="118"/>
      <c r="D29" s="116">
        <f t="shared" si="0"/>
        <v>0</v>
      </c>
      <c r="E29" s="533"/>
      <c r="H29" s="415"/>
      <c r="R29" s="4"/>
      <c r="S29" s="4"/>
      <c r="T29" s="4"/>
    </row>
    <row r="30" spans="1:20" ht="15" thickBot="1" x14ac:dyDescent="0.35">
      <c r="A30" s="722" t="s">
        <v>480</v>
      </c>
      <c r="B30" s="722"/>
      <c r="C30" s="716"/>
      <c r="D30" s="97">
        <f>SUM(D23:D29)</f>
        <v>0</v>
      </c>
      <c r="E30" s="388"/>
      <c r="H30" s="415"/>
      <c r="R30" s="4"/>
      <c r="S30" s="4"/>
      <c r="T30" s="4"/>
    </row>
    <row r="31" spans="1:20" ht="15" customHeight="1" thickBot="1" x14ac:dyDescent="0.35"/>
    <row r="32" spans="1:20" ht="15" customHeight="1" thickBot="1" x14ac:dyDescent="0.35">
      <c r="A32" s="710" t="s">
        <v>484</v>
      </c>
      <c r="B32" s="711"/>
      <c r="C32" s="712"/>
      <c r="D32" s="179">
        <f>SUM(D10,D19,D30)</f>
        <v>0</v>
      </c>
      <c r="E32" s="569"/>
      <c r="F32" s="102"/>
      <c r="G32" s="102"/>
      <c r="H32" s="102"/>
      <c r="I32" s="102"/>
      <c r="Q32" s="383"/>
      <c r="T32" s="4"/>
    </row>
    <row r="33" spans="1:20" ht="15" customHeight="1" x14ac:dyDescent="0.3">
      <c r="E33" s="109"/>
      <c r="F33" s="7"/>
      <c r="G33" s="7"/>
      <c r="H33" s="7"/>
      <c r="I33" s="7"/>
      <c r="Q33" s="383"/>
      <c r="T33" s="4"/>
    </row>
    <row r="34" spans="1:20" ht="49.5" customHeight="1" x14ac:dyDescent="0.3">
      <c r="A34" s="716" t="s">
        <v>654</v>
      </c>
      <c r="B34" s="717"/>
      <c r="C34" s="717"/>
      <c r="D34" s="546"/>
      <c r="F34" s="59"/>
      <c r="G34" s="59"/>
      <c r="H34" s="59"/>
      <c r="I34" s="59"/>
      <c r="Q34" s="383"/>
      <c r="T34" s="4"/>
    </row>
    <row r="35" spans="1:20" ht="15" customHeight="1" x14ac:dyDescent="0.3"/>
    <row r="36" spans="1:20" ht="15" customHeight="1" x14ac:dyDescent="0.3"/>
    <row r="37" spans="1:20" ht="15" customHeight="1" x14ac:dyDescent="0.3"/>
    <row r="38" spans="1:20" ht="15" customHeight="1" x14ac:dyDescent="0.3"/>
    <row r="39" spans="1:20" ht="15" customHeight="1" x14ac:dyDescent="0.3"/>
    <row r="40" spans="1:20" ht="15" customHeight="1" x14ac:dyDescent="0.3"/>
    <row r="41" spans="1:20" ht="15" customHeight="1" x14ac:dyDescent="0.3"/>
    <row r="42" spans="1:20" ht="15" customHeight="1" x14ac:dyDescent="0.3"/>
    <row r="43" spans="1:20" ht="15" customHeight="1" x14ac:dyDescent="0.3"/>
    <row r="44" spans="1:20" ht="15" customHeight="1" x14ac:dyDescent="0.3"/>
    <row r="45" spans="1:20" ht="15" customHeight="1" x14ac:dyDescent="0.3"/>
    <row r="46" spans="1:20" ht="15" customHeight="1" x14ac:dyDescent="0.3"/>
    <row r="47" spans="1:20" ht="15" customHeight="1" x14ac:dyDescent="0.3"/>
    <row r="48" spans="1:20"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sheetData>
  <sheetProtection algorithmName="SHA-512" hashValue="vW3cwo8V4Oy9cQzthEMTs4qMFaUfVgddfDyhXoCekLcW0VkHBPG48twCR+59W+5eSHyzCcTUqquUYKsPagwddw==" saltValue="8TJ/E/Z9sJrLC7yoH0g3Bg==" spinCount="100000" sheet="1" objects="1" scenarios="1"/>
  <mergeCells count="11">
    <mergeCell ref="A19:C19"/>
    <mergeCell ref="A3:E3"/>
    <mergeCell ref="E5:E9"/>
    <mergeCell ref="A10:C10"/>
    <mergeCell ref="A12:E12"/>
    <mergeCell ref="E14:E18"/>
    <mergeCell ref="A21:E21"/>
    <mergeCell ref="E23:E24"/>
    <mergeCell ref="A30:C30"/>
    <mergeCell ref="A34:C34"/>
    <mergeCell ref="A32:C32"/>
  </mergeCell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93B3D14F-6862-4444-906B-281B396526C5}">
          <x14:formula1>
            <xm:f>'NGA-MANDATED AND THEMATIC PLANS'!$C$2:$C$37</xm:f>
          </x14:formula1>
          <xm:sqref>E30 E10 E19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31"/>
  <sheetViews>
    <sheetView zoomScale="85" zoomScaleNormal="85" workbookViewId="0">
      <selection activeCell="H18" sqref="H18"/>
    </sheetView>
  </sheetViews>
  <sheetFormatPr defaultColWidth="9.109375" defaultRowHeight="14.4" x14ac:dyDescent="0.3"/>
  <cols>
    <col min="1" max="1" width="41.6640625" style="4" customWidth="1"/>
    <col min="2" max="2" width="18.5546875" style="4" customWidth="1"/>
    <col min="3" max="3" width="18.6640625" style="4" customWidth="1"/>
    <col min="4" max="4" width="18.5546875" style="4" customWidth="1"/>
    <col min="5" max="5" width="18.6640625" style="4" customWidth="1"/>
    <col min="6" max="6" width="18.5546875" style="4" customWidth="1"/>
    <col min="7" max="7" width="18.88671875" style="4" customWidth="1"/>
    <col min="8" max="8" width="21.6640625" style="4" customWidth="1"/>
    <col min="9" max="9" width="19.33203125" style="4" customWidth="1"/>
    <col min="10" max="13" width="18.6640625" style="4" customWidth="1"/>
    <col min="14" max="15" width="3.6640625" style="4" customWidth="1"/>
    <col min="16" max="19" width="9.109375" style="4"/>
    <col min="20" max="22" width="9.109375" style="295"/>
    <col min="23" max="16384" width="9.109375" style="4"/>
  </cols>
  <sheetData>
    <row r="1" spans="1:22" s="5" customFormat="1" ht="15" customHeight="1" x14ac:dyDescent="0.3">
      <c r="A1" s="58" t="s">
        <v>485</v>
      </c>
      <c r="B1" s="58"/>
      <c r="C1" s="58"/>
      <c r="D1" s="58"/>
      <c r="E1" s="58"/>
      <c r="F1" s="58"/>
      <c r="G1" s="58"/>
      <c r="H1" s="58"/>
      <c r="I1" s="58"/>
      <c r="J1" s="58"/>
      <c r="K1" s="58"/>
      <c r="L1" s="58"/>
      <c r="M1" s="58"/>
      <c r="T1" s="184"/>
      <c r="U1" s="184"/>
      <c r="V1" s="184"/>
    </row>
    <row r="2" spans="1:22" s="5" customFormat="1" ht="15" customHeight="1" x14ac:dyDescent="0.3">
      <c r="A2" s="57"/>
      <c r="B2" s="57"/>
      <c r="C2" s="57"/>
      <c r="D2" s="57"/>
      <c r="E2" s="57"/>
      <c r="F2" s="57"/>
      <c r="G2" s="57"/>
      <c r="H2" s="57"/>
      <c r="I2" s="57"/>
      <c r="J2" s="57"/>
      <c r="K2" s="57"/>
      <c r="L2" s="57"/>
      <c r="M2" s="57"/>
      <c r="T2" s="184"/>
      <c r="U2" s="184"/>
      <c r="V2" s="184"/>
    </row>
    <row r="3" spans="1:22" ht="15" customHeight="1" x14ac:dyDescent="0.3">
      <c r="A3" s="705" t="s">
        <v>368</v>
      </c>
      <c r="B3" s="705"/>
      <c r="C3" s="705"/>
      <c r="D3" s="705"/>
      <c r="E3" s="705"/>
      <c r="F3" s="705"/>
      <c r="G3" s="705"/>
      <c r="H3" s="705"/>
      <c r="I3" s="705"/>
      <c r="J3" s="705"/>
    </row>
    <row r="4" spans="1:22" ht="43.2" x14ac:dyDescent="0.3">
      <c r="A4" s="101"/>
      <c r="B4" s="296" t="s">
        <v>282</v>
      </c>
      <c r="C4" s="296" t="s">
        <v>283</v>
      </c>
      <c r="D4" s="296" t="s">
        <v>360</v>
      </c>
      <c r="E4" s="297" t="s">
        <v>93</v>
      </c>
      <c r="F4" s="104" t="s">
        <v>152</v>
      </c>
    </row>
    <row r="5" spans="1:22" ht="18.75" customHeight="1" x14ac:dyDescent="0.3">
      <c r="A5" s="566" t="s">
        <v>284</v>
      </c>
      <c r="B5" s="118"/>
      <c r="C5" s="118"/>
      <c r="D5" s="326"/>
      <c r="E5" s="440">
        <f>C5*D5</f>
        <v>0</v>
      </c>
      <c r="F5" s="515"/>
    </row>
    <row r="6" spans="1:22" x14ac:dyDescent="0.3">
      <c r="A6" s="762"/>
      <c r="B6" s="762"/>
      <c r="C6" s="762"/>
      <c r="D6" s="763"/>
      <c r="E6" s="763"/>
      <c r="F6" s="763"/>
      <c r="G6" s="763"/>
      <c r="H6" s="763"/>
      <c r="I6" s="763"/>
    </row>
    <row r="7" spans="1:22" ht="43.2" x14ac:dyDescent="0.3">
      <c r="A7" s="65"/>
      <c r="B7" s="296" t="s">
        <v>362</v>
      </c>
      <c r="C7" s="296" t="s">
        <v>361</v>
      </c>
      <c r="D7" s="296" t="s">
        <v>367</v>
      </c>
      <c r="E7" s="296" t="s">
        <v>363</v>
      </c>
      <c r="F7" s="296" t="s">
        <v>364</v>
      </c>
      <c r="G7" s="296" t="s">
        <v>366</v>
      </c>
      <c r="H7" s="296" t="s">
        <v>365</v>
      </c>
      <c r="I7" s="441" t="s">
        <v>93</v>
      </c>
      <c r="J7" s="104" t="s">
        <v>152</v>
      </c>
    </row>
    <row r="8" spans="1:22" ht="39.75" customHeight="1" x14ac:dyDescent="0.3">
      <c r="A8" s="442" t="s">
        <v>285</v>
      </c>
      <c r="B8" s="328"/>
      <c r="C8" s="327"/>
      <c r="D8" s="118"/>
      <c r="E8" s="326"/>
      <c r="F8" s="118"/>
      <c r="G8" s="327"/>
      <c r="H8" s="329"/>
      <c r="I8" s="519">
        <f>(B8*(C8*D8))+(E8*F8)+(G8*H8)</f>
        <v>0</v>
      </c>
      <c r="J8" s="515"/>
    </row>
    <row r="9" spans="1:22" ht="15" thickBot="1" x14ac:dyDescent="0.35">
      <c r="A9" s="443"/>
      <c r="B9" s="444"/>
      <c r="C9" s="444"/>
      <c r="D9" s="445"/>
      <c r="E9" s="445"/>
      <c r="F9" s="445"/>
      <c r="G9" s="444"/>
      <c r="H9" s="446"/>
      <c r="I9" s="447"/>
    </row>
    <row r="10" spans="1:22" ht="15" thickBot="1" x14ac:dyDescent="0.35">
      <c r="A10" s="709" t="s">
        <v>369</v>
      </c>
      <c r="B10" s="709"/>
      <c r="C10" s="709"/>
      <c r="D10" s="709"/>
      <c r="E10" s="709"/>
      <c r="F10" s="709"/>
      <c r="G10" s="709"/>
      <c r="H10" s="759"/>
      <c r="I10" s="448">
        <f>E5+I8</f>
        <v>0</v>
      </c>
      <c r="J10" s="325"/>
    </row>
    <row r="11" spans="1:22" x14ac:dyDescent="0.3">
      <c r="A11" s="449"/>
      <c r="B11" s="445"/>
      <c r="C11" s="445"/>
      <c r="D11" s="445"/>
      <c r="E11" s="445"/>
      <c r="F11" s="445"/>
      <c r="G11" s="445"/>
      <c r="H11" s="450"/>
      <c r="I11" s="447"/>
    </row>
    <row r="12" spans="1:22" ht="15" customHeight="1" x14ac:dyDescent="0.3">
      <c r="A12" s="760" t="s">
        <v>379</v>
      </c>
      <c r="B12" s="760"/>
      <c r="C12" s="760"/>
      <c r="D12" s="760"/>
      <c r="E12" s="760"/>
      <c r="F12" s="760"/>
      <c r="G12" s="760"/>
      <c r="H12" s="760"/>
      <c r="I12" s="102"/>
    </row>
    <row r="13" spans="1:22" ht="86.4" x14ac:dyDescent="0.3">
      <c r="A13" s="451"/>
      <c r="B13" s="153" t="s">
        <v>375</v>
      </c>
      <c r="C13" s="153" t="s">
        <v>374</v>
      </c>
      <c r="D13" s="153" t="s">
        <v>373</v>
      </c>
      <c r="E13" s="153" t="s">
        <v>376</v>
      </c>
      <c r="F13" s="153" t="s">
        <v>377</v>
      </c>
      <c r="G13" s="153" t="s">
        <v>93</v>
      </c>
      <c r="H13" s="104" t="s">
        <v>152</v>
      </c>
      <c r="I13" s="447"/>
    </row>
    <row r="14" spans="1:22" x14ac:dyDescent="0.3">
      <c r="A14" s="452" t="s">
        <v>342</v>
      </c>
      <c r="B14" s="453"/>
      <c r="C14" s="394"/>
      <c r="D14" s="394"/>
      <c r="E14" s="453">
        <f>(B14*C14)+D14</f>
        <v>0</v>
      </c>
      <c r="F14" s="390"/>
      <c r="G14" s="454">
        <f>E14*F14</f>
        <v>0</v>
      </c>
      <c r="H14" s="702"/>
      <c r="I14" s="447"/>
    </row>
    <row r="15" spans="1:22" x14ac:dyDescent="0.3">
      <c r="A15" s="395" t="s">
        <v>370</v>
      </c>
      <c r="B15" s="394"/>
      <c r="C15" s="394"/>
      <c r="D15" s="394"/>
      <c r="E15" s="453">
        <f>(B15*C15)+D15</f>
        <v>0</v>
      </c>
      <c r="F15" s="488"/>
      <c r="G15" s="454">
        <f>E15*F15</f>
        <v>0</v>
      </c>
      <c r="H15" s="703"/>
      <c r="I15" s="447"/>
    </row>
    <row r="16" spans="1:22" x14ac:dyDescent="0.3">
      <c r="A16" s="395" t="s">
        <v>371</v>
      </c>
      <c r="B16" s="394"/>
      <c r="C16" s="394"/>
      <c r="D16" s="394"/>
      <c r="E16" s="453">
        <f>(B16*C16)+D16</f>
        <v>0</v>
      </c>
      <c r="F16" s="488"/>
      <c r="G16" s="454">
        <f>E16*F16</f>
        <v>0</v>
      </c>
      <c r="H16" s="703"/>
      <c r="I16" s="447"/>
    </row>
    <row r="17" spans="1:22" ht="15" thickBot="1" x14ac:dyDescent="0.35">
      <c r="A17" s="452" t="s">
        <v>372</v>
      </c>
      <c r="B17" s="455"/>
      <c r="C17" s="455"/>
      <c r="D17" s="455"/>
      <c r="E17" s="489"/>
      <c r="F17" s="488"/>
      <c r="G17" s="456">
        <f>E17*F17</f>
        <v>0</v>
      </c>
      <c r="H17" s="704"/>
      <c r="I17" s="447"/>
    </row>
    <row r="18" spans="1:22" ht="15" thickBot="1" x14ac:dyDescent="0.35">
      <c r="A18" s="733" t="s">
        <v>378</v>
      </c>
      <c r="B18" s="733"/>
      <c r="C18" s="733"/>
      <c r="D18" s="733"/>
      <c r="E18" s="733"/>
      <c r="F18" s="761"/>
      <c r="G18" s="457">
        <f>SUM(G14:G17)</f>
        <v>0</v>
      </c>
      <c r="H18" s="417"/>
      <c r="I18" s="447"/>
    </row>
    <row r="19" spans="1:22" x14ac:dyDescent="0.3">
      <c r="A19" s="268"/>
      <c r="B19" s="458"/>
      <c r="C19" s="458"/>
      <c r="D19" s="458"/>
      <c r="E19" s="458"/>
      <c r="F19" s="458"/>
      <c r="G19" s="458"/>
      <c r="H19" s="450"/>
      <c r="I19" s="447"/>
    </row>
    <row r="20" spans="1:22" ht="21" customHeight="1" x14ac:dyDescent="0.3">
      <c r="A20" s="713" t="s">
        <v>486</v>
      </c>
      <c r="B20" s="713"/>
      <c r="C20" s="713"/>
      <c r="D20" s="713"/>
      <c r="E20" s="713"/>
      <c r="G20" s="109"/>
      <c r="Q20" s="383"/>
      <c r="R20" s="383"/>
      <c r="S20" s="383"/>
      <c r="T20" s="4"/>
      <c r="U20" s="4"/>
      <c r="V20" s="4"/>
    </row>
    <row r="21" spans="1:22" ht="53.25" customHeight="1" x14ac:dyDescent="0.3">
      <c r="A21" s="125" t="s">
        <v>404</v>
      </c>
      <c r="B21" s="125" t="s">
        <v>405</v>
      </c>
      <c r="C21" s="125" t="s">
        <v>143</v>
      </c>
      <c r="D21" s="125" t="s">
        <v>406</v>
      </c>
      <c r="E21" s="96" t="s">
        <v>152</v>
      </c>
      <c r="G21" s="109"/>
      <c r="Q21" s="383"/>
      <c r="R21" s="383"/>
      <c r="S21" s="383"/>
      <c r="T21" s="4"/>
      <c r="U21" s="4"/>
      <c r="V21" s="4"/>
    </row>
    <row r="22" spans="1:22" ht="32.25" customHeight="1" x14ac:dyDescent="0.3">
      <c r="A22" s="499" t="s">
        <v>408</v>
      </c>
      <c r="B22" s="68"/>
      <c r="C22" s="118"/>
      <c r="D22" s="66">
        <f>B22*C22</f>
        <v>0</v>
      </c>
      <c r="E22" s="714"/>
      <c r="G22" s="109"/>
      <c r="Q22" s="383"/>
      <c r="R22" s="383"/>
      <c r="S22" s="383"/>
      <c r="T22" s="4"/>
      <c r="U22" s="4"/>
      <c r="V22" s="4"/>
    </row>
    <row r="23" spans="1:22" ht="32.25" customHeight="1" x14ac:dyDescent="0.3">
      <c r="A23" s="499" t="s">
        <v>408</v>
      </c>
      <c r="B23" s="68"/>
      <c r="C23" s="118"/>
      <c r="D23" s="66">
        <f>B23*C23</f>
        <v>0</v>
      </c>
      <c r="E23" s="715"/>
      <c r="G23" s="109"/>
      <c r="Q23" s="383"/>
      <c r="R23" s="383"/>
      <c r="S23" s="383"/>
      <c r="T23" s="4"/>
      <c r="U23" s="4"/>
      <c r="V23" s="4"/>
    </row>
    <row r="24" spans="1:22" ht="32.25" customHeight="1" x14ac:dyDescent="0.3">
      <c r="A24" s="499" t="s">
        <v>408</v>
      </c>
      <c r="B24" s="68"/>
      <c r="C24" s="118"/>
      <c r="D24" s="66">
        <f>B24*C24</f>
        <v>0</v>
      </c>
      <c r="E24" s="715"/>
      <c r="G24" s="109"/>
      <c r="Q24" s="383"/>
      <c r="R24" s="383"/>
      <c r="S24" s="383"/>
      <c r="T24" s="4"/>
      <c r="U24" s="4"/>
      <c r="V24" s="4"/>
    </row>
    <row r="25" spans="1:22" ht="32.25" customHeight="1" x14ac:dyDescent="0.3">
      <c r="A25" s="499" t="s">
        <v>408</v>
      </c>
      <c r="B25" s="68"/>
      <c r="C25" s="118"/>
      <c r="D25" s="66">
        <f>B25*C25</f>
        <v>0</v>
      </c>
      <c r="E25" s="715"/>
      <c r="G25" s="109"/>
      <c r="Q25" s="383"/>
      <c r="R25" s="383"/>
      <c r="S25" s="383"/>
      <c r="T25" s="4"/>
      <c r="U25" s="4"/>
      <c r="V25" s="4"/>
    </row>
    <row r="26" spans="1:22" ht="32.25" customHeight="1" thickBot="1" x14ac:dyDescent="0.35">
      <c r="A26" s="499" t="s">
        <v>408</v>
      </c>
      <c r="B26" s="68"/>
      <c r="C26" s="118"/>
      <c r="D26" s="497">
        <f>B26*C26</f>
        <v>0</v>
      </c>
      <c r="E26" s="715"/>
      <c r="G26" s="109"/>
      <c r="Q26" s="383"/>
      <c r="R26" s="383"/>
      <c r="S26" s="383"/>
      <c r="T26" s="4"/>
      <c r="U26" s="4"/>
      <c r="V26" s="4"/>
    </row>
    <row r="27" spans="1:22" ht="32.25" customHeight="1" thickBot="1" x14ac:dyDescent="0.35">
      <c r="A27" s="716" t="s">
        <v>487</v>
      </c>
      <c r="B27" s="717"/>
      <c r="C27" s="718"/>
      <c r="D27" s="97">
        <f>SUM(D22:D26)</f>
        <v>0</v>
      </c>
      <c r="E27" s="417"/>
      <c r="G27" s="109"/>
      <c r="Q27" s="383"/>
      <c r="R27" s="383"/>
      <c r="S27" s="383"/>
      <c r="T27" s="4"/>
      <c r="U27" s="4"/>
      <c r="V27" s="4"/>
    </row>
    <row r="28" spans="1:22" ht="15" customHeight="1" thickBot="1" x14ac:dyDescent="0.35">
      <c r="A28" s="541"/>
      <c r="B28" s="543"/>
      <c r="C28" s="544"/>
      <c r="D28" s="109"/>
      <c r="E28" s="109"/>
      <c r="G28" s="109"/>
      <c r="Q28" s="383"/>
      <c r="R28" s="383"/>
      <c r="S28" s="383"/>
      <c r="T28" s="4"/>
      <c r="U28" s="4"/>
      <c r="V28" s="4"/>
    </row>
    <row r="29" spans="1:22" ht="23.25" customHeight="1" thickBot="1" x14ac:dyDescent="0.35">
      <c r="A29" s="764" t="s">
        <v>488</v>
      </c>
      <c r="B29" s="765"/>
      <c r="C29" s="766"/>
      <c r="D29" s="179">
        <f>SUM(I10,G18,D27)</f>
        <v>0</v>
      </c>
    </row>
    <row r="31" spans="1:22" ht="54" customHeight="1" x14ac:dyDescent="0.3">
      <c r="A31" s="716" t="s">
        <v>655</v>
      </c>
      <c r="B31" s="717"/>
      <c r="C31" s="744"/>
      <c r="D31" s="546"/>
    </row>
  </sheetData>
  <sheetProtection algorithmName="SHA-512" hashValue="gPutvve7MS5ZbUnVBx8ly9UOroGLsJqjSFnI/UaPWMym+LXYEyagn4tNIOQ1Q0j/ea17V9iErZE25i6BN/7N0A==" saltValue="p1Xhga4ondTOYa5xje/5iA==" spinCount="100000" sheet="1" objects="1" scenarios="1"/>
  <protectedRanges>
    <protectedRange sqref="E27 F4:F5 H18 J7:J8 H13" name="Province"/>
  </protectedRanges>
  <mergeCells count="11">
    <mergeCell ref="A20:E20"/>
    <mergeCell ref="E22:E26"/>
    <mergeCell ref="A27:C27"/>
    <mergeCell ref="A31:C31"/>
    <mergeCell ref="A29:C29"/>
    <mergeCell ref="A10:H10"/>
    <mergeCell ref="A12:H12"/>
    <mergeCell ref="H14:H17"/>
    <mergeCell ref="A18:F18"/>
    <mergeCell ref="A3:J3"/>
    <mergeCell ref="A6:I6"/>
  </mergeCell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xr:uid="{DCE0D0DC-D3E0-423F-988E-3E3722A21FB5}">
          <x14:formula1>
            <xm:f>'NGA-MANDATED AND THEMATIC PLANS'!$C$2:$C$37</xm:f>
          </x14:formula1>
          <xm:sqref>E27</xm:sqref>
        </x14:dataValidation>
        <x14:dataValidation type="list" allowBlank="1" showInputMessage="1" showErrorMessage="1" xr:uid="{0EC4F163-7418-47DD-BB23-8F6D8A156436}">
          <x14:formula1>
            <xm:f>'NGA-MANDATED AND THEMATIC PLANS'!$C$2:$C$37</xm:f>
          </x14:formula1>
          <xm:sqref>F5 J8 H18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46"/>
  <sheetViews>
    <sheetView zoomScale="85" zoomScaleNormal="85" workbookViewId="0">
      <selection activeCell="E42" sqref="E42"/>
    </sheetView>
  </sheetViews>
  <sheetFormatPr defaultColWidth="9.109375" defaultRowHeight="14.4" x14ac:dyDescent="0.3"/>
  <cols>
    <col min="1" max="1" width="41.6640625" style="4" customWidth="1"/>
    <col min="2" max="2" width="18.5546875" style="4" customWidth="1"/>
    <col min="3" max="3" width="18.6640625" style="4" customWidth="1"/>
    <col min="4" max="4" width="18.5546875" style="4" customWidth="1"/>
    <col min="5" max="5" width="18.6640625" style="4" customWidth="1"/>
    <col min="6" max="6" width="18.5546875" style="4" customWidth="1"/>
    <col min="7" max="7" width="18.88671875" style="4" customWidth="1"/>
    <col min="8" max="8" width="21.6640625" style="4" customWidth="1"/>
    <col min="9" max="9" width="19.33203125" style="4" customWidth="1"/>
    <col min="10" max="13" width="18.6640625" style="4" customWidth="1"/>
    <col min="14" max="15" width="3.6640625" style="4" customWidth="1"/>
    <col min="16" max="19" width="9.109375" style="4"/>
    <col min="20" max="22" width="9.109375" style="295"/>
    <col min="23" max="16384" width="9.109375" style="4"/>
  </cols>
  <sheetData>
    <row r="1" spans="1:22" s="5" customFormat="1" ht="15" customHeight="1" x14ac:dyDescent="0.3">
      <c r="A1" s="58" t="s">
        <v>489</v>
      </c>
      <c r="B1" s="58"/>
      <c r="C1" s="58"/>
      <c r="D1" s="58"/>
      <c r="E1" s="58"/>
      <c r="F1" s="58"/>
      <c r="G1" s="58"/>
      <c r="H1" s="58"/>
      <c r="I1" s="58"/>
      <c r="J1" s="58"/>
      <c r="K1" s="58"/>
      <c r="L1" s="58"/>
      <c r="M1" s="58"/>
      <c r="T1" s="184"/>
      <c r="U1" s="184"/>
      <c r="V1" s="184"/>
    </row>
    <row r="2" spans="1:22" ht="15" customHeight="1" x14ac:dyDescent="0.3">
      <c r="A2" s="57"/>
      <c r="B2" s="57"/>
      <c r="C2" s="57"/>
      <c r="D2" s="57"/>
      <c r="E2" s="57"/>
      <c r="F2" s="57"/>
      <c r="G2" s="57"/>
      <c r="H2" s="57"/>
      <c r="I2" s="57"/>
      <c r="J2" s="57"/>
      <c r="K2" s="57"/>
      <c r="L2" s="57"/>
      <c r="M2" s="57"/>
    </row>
    <row r="3" spans="1:22" ht="15" customHeight="1" x14ac:dyDescent="0.3">
      <c r="A3" s="767" t="s">
        <v>381</v>
      </c>
      <c r="B3" s="767"/>
      <c r="C3" s="767"/>
      <c r="D3" s="767"/>
      <c r="E3" s="767"/>
      <c r="F3" s="767"/>
      <c r="G3" s="767"/>
      <c r="H3" s="767"/>
      <c r="I3" s="767"/>
      <c r="J3" s="767"/>
      <c r="K3" s="767"/>
    </row>
    <row r="4" spans="1:22" s="330" customFormat="1" ht="58.2" thickBot="1" x14ac:dyDescent="0.35">
      <c r="A4" s="185"/>
      <c r="B4" s="323" t="s">
        <v>286</v>
      </c>
      <c r="C4" s="186" t="s">
        <v>140</v>
      </c>
      <c r="D4" s="297" t="s">
        <v>147</v>
      </c>
      <c r="E4" s="297" t="s">
        <v>148</v>
      </c>
      <c r="F4" s="297" t="s">
        <v>149</v>
      </c>
      <c r="G4" s="160" t="s">
        <v>150</v>
      </c>
      <c r="H4" s="297" t="s">
        <v>156</v>
      </c>
      <c r="I4" s="297" t="s">
        <v>151</v>
      </c>
      <c r="J4" s="103" t="s">
        <v>93</v>
      </c>
      <c r="K4" s="104" t="s">
        <v>152</v>
      </c>
      <c r="T4" s="459"/>
      <c r="U4" s="459"/>
      <c r="V4" s="459"/>
    </row>
    <row r="5" spans="1:22" s="330" customFormat="1" ht="36" customHeight="1" thickBot="1" x14ac:dyDescent="0.35">
      <c r="A5" s="333" t="s">
        <v>380</v>
      </c>
      <c r="B5" s="142"/>
      <c r="C5" s="142"/>
      <c r="D5" s="143"/>
      <c r="E5" s="143"/>
      <c r="F5" s="144"/>
      <c r="G5" s="145"/>
      <c r="H5" s="142"/>
      <c r="I5" s="147"/>
      <c r="J5" s="172">
        <f>(B5*(C5*(D5+E5+F5+G5)))+(B5*(H5*I5))</f>
        <v>0</v>
      </c>
      <c r="K5" s="417"/>
      <c r="T5" s="459"/>
      <c r="U5" s="459"/>
      <c r="V5" s="459"/>
    </row>
    <row r="6" spans="1:22" s="330" customFormat="1" x14ac:dyDescent="0.3">
      <c r="A6" s="223"/>
      <c r="B6" s="223"/>
      <c r="C6" s="223"/>
      <c r="D6" s="223"/>
      <c r="E6" s="223"/>
      <c r="F6" s="223"/>
      <c r="G6" s="223"/>
      <c r="H6" s="223"/>
      <c r="I6" s="223"/>
      <c r="T6" s="459"/>
      <c r="U6" s="459"/>
      <c r="V6" s="459"/>
    </row>
    <row r="7" spans="1:22" ht="15" customHeight="1" x14ac:dyDescent="0.3">
      <c r="A7" s="767" t="s">
        <v>490</v>
      </c>
      <c r="B7" s="767"/>
      <c r="C7" s="767"/>
      <c r="D7" s="767"/>
      <c r="E7" s="767"/>
      <c r="F7" s="767"/>
      <c r="G7" s="767"/>
      <c r="H7" s="767"/>
      <c r="I7" s="767"/>
    </row>
    <row r="8" spans="1:22" ht="57.6" x14ac:dyDescent="0.3">
      <c r="A8" s="196" t="s">
        <v>94</v>
      </c>
      <c r="B8" s="460" t="s">
        <v>287</v>
      </c>
      <c r="C8" s="460" t="s">
        <v>383</v>
      </c>
      <c r="D8" s="460" t="s">
        <v>384</v>
      </c>
      <c r="E8" s="460" t="s">
        <v>385</v>
      </c>
      <c r="F8" s="460" t="s">
        <v>340</v>
      </c>
      <c r="G8" s="460" t="s">
        <v>386</v>
      </c>
      <c r="H8" s="461" t="s">
        <v>93</v>
      </c>
      <c r="I8" s="104" t="s">
        <v>152</v>
      </c>
      <c r="O8" s="12"/>
      <c r="S8" s="295"/>
      <c r="V8" s="4"/>
    </row>
    <row r="9" spans="1:22" ht="28.2" x14ac:dyDescent="0.3">
      <c r="A9" s="197" t="s">
        <v>382</v>
      </c>
      <c r="B9" s="335"/>
      <c r="C9" s="335"/>
      <c r="D9" s="334"/>
      <c r="E9" s="334"/>
      <c r="F9" s="334"/>
      <c r="G9" s="334"/>
      <c r="H9" s="462">
        <f>B9*(C9*(D9+E9+F9+G9))</f>
        <v>0</v>
      </c>
      <c r="I9" s="520"/>
      <c r="O9" s="12"/>
      <c r="S9" s="295"/>
      <c r="V9" s="4"/>
    </row>
    <row r="10" spans="1:22" x14ac:dyDescent="0.3">
      <c r="A10" s="463"/>
      <c r="B10" s="463"/>
      <c r="C10" s="463"/>
      <c r="D10" s="463"/>
      <c r="E10" s="463"/>
      <c r="F10" s="463"/>
      <c r="G10" s="463"/>
      <c r="H10" s="464"/>
      <c r="I10" s="465"/>
    </row>
    <row r="11" spans="1:22" ht="72" x14ac:dyDescent="0.3">
      <c r="A11" s="104" t="s">
        <v>163</v>
      </c>
      <c r="B11" s="153" t="s">
        <v>375</v>
      </c>
      <c r="C11" s="153" t="s">
        <v>374</v>
      </c>
      <c r="D11" s="153" t="s">
        <v>387</v>
      </c>
      <c r="E11" s="153" t="s">
        <v>388</v>
      </c>
      <c r="F11" s="153" t="s">
        <v>93</v>
      </c>
      <c r="G11" s="104" t="s">
        <v>152</v>
      </c>
      <c r="H11" s="465"/>
      <c r="O11" s="12"/>
      <c r="S11" s="295"/>
      <c r="V11" s="4"/>
    </row>
    <row r="12" spans="1:22" x14ac:dyDescent="0.3">
      <c r="A12" s="466" t="s">
        <v>389</v>
      </c>
      <c r="B12" s="467">
        <v>1</v>
      </c>
      <c r="C12" s="490"/>
      <c r="D12" s="467">
        <f>(B12*C12)</f>
        <v>0</v>
      </c>
      <c r="E12" s="492"/>
      <c r="F12" s="456">
        <f>D12*E12</f>
        <v>0</v>
      </c>
      <c r="G12" s="520"/>
      <c r="H12" s="465"/>
      <c r="O12" s="12"/>
      <c r="S12" s="295"/>
      <c r="V12" s="4"/>
    </row>
    <row r="13" spans="1:22" ht="28.8" x14ac:dyDescent="0.3">
      <c r="A13" s="197" t="s">
        <v>288</v>
      </c>
      <c r="B13" s="768"/>
      <c r="C13" s="769"/>
      <c r="D13" s="491"/>
      <c r="E13" s="68"/>
      <c r="F13" s="468">
        <f>D13*E13</f>
        <v>0</v>
      </c>
      <c r="G13" s="520"/>
      <c r="H13" s="465"/>
      <c r="O13" s="12"/>
      <c r="S13" s="295"/>
      <c r="V13" s="4"/>
    </row>
    <row r="14" spans="1:22" s="5" customFormat="1" ht="15" thickBot="1" x14ac:dyDescent="0.35">
      <c r="A14" s="469"/>
      <c r="B14" s="470"/>
      <c r="C14" s="470"/>
      <c r="D14" s="471"/>
      <c r="E14" s="336"/>
      <c r="F14" s="472"/>
      <c r="G14" s="473"/>
      <c r="H14" s="473"/>
      <c r="O14" s="245"/>
      <c r="S14" s="184"/>
      <c r="T14" s="184"/>
      <c r="U14" s="184"/>
    </row>
    <row r="15" spans="1:22" ht="18" customHeight="1" thickBot="1" x14ac:dyDescent="0.35">
      <c r="A15" s="770" t="s">
        <v>391</v>
      </c>
      <c r="B15" s="770"/>
      <c r="C15" s="770"/>
      <c r="D15" s="770"/>
      <c r="E15" s="771"/>
      <c r="F15" s="474">
        <f>H9+F12+F13</f>
        <v>0</v>
      </c>
      <c r="G15" s="463"/>
      <c r="H15" s="465"/>
      <c r="I15" s="465"/>
    </row>
    <row r="16" spans="1:22" x14ac:dyDescent="0.3">
      <c r="A16" s="475"/>
      <c r="B16" s="465"/>
      <c r="C16" s="465"/>
      <c r="D16" s="465"/>
      <c r="E16" s="465"/>
      <c r="F16" s="476"/>
      <c r="G16" s="465"/>
      <c r="H16" s="465"/>
      <c r="I16" s="465"/>
    </row>
    <row r="17" spans="1:22" ht="15.75" customHeight="1" x14ac:dyDescent="0.3">
      <c r="A17" s="772" t="s">
        <v>390</v>
      </c>
      <c r="B17" s="772"/>
      <c r="C17" s="772"/>
      <c r="D17" s="772"/>
      <c r="E17" s="772"/>
      <c r="F17" s="772"/>
      <c r="G17" s="772"/>
      <c r="H17" s="772"/>
      <c r="I17" s="772"/>
    </row>
    <row r="18" spans="1:22" ht="57.6" x14ac:dyDescent="0.3">
      <c r="A18" s="196" t="s">
        <v>94</v>
      </c>
      <c r="B18" s="460" t="s">
        <v>287</v>
      </c>
      <c r="C18" s="460" t="s">
        <v>383</v>
      </c>
      <c r="D18" s="460" t="s">
        <v>384</v>
      </c>
      <c r="E18" s="460" t="s">
        <v>385</v>
      </c>
      <c r="F18" s="460" t="s">
        <v>340</v>
      </c>
      <c r="G18" s="460" t="s">
        <v>386</v>
      </c>
      <c r="H18" s="461" t="s">
        <v>93</v>
      </c>
      <c r="I18" s="104" t="s">
        <v>152</v>
      </c>
    </row>
    <row r="19" spans="1:22" ht="28.2" x14ac:dyDescent="0.3">
      <c r="A19" s="197" t="s">
        <v>393</v>
      </c>
      <c r="B19" s="335"/>
      <c r="C19" s="335"/>
      <c r="D19" s="334"/>
      <c r="E19" s="334"/>
      <c r="F19" s="334"/>
      <c r="G19" s="334"/>
      <c r="H19" s="462">
        <f>B19*(C19*(D19+E19+F19+G19))</f>
        <v>0</v>
      </c>
      <c r="I19" s="520"/>
    </row>
    <row r="20" spans="1:22" x14ac:dyDescent="0.3">
      <c r="A20" s="463"/>
      <c r="B20" s="463"/>
      <c r="C20" s="463"/>
      <c r="D20" s="463"/>
      <c r="E20" s="463"/>
      <c r="F20" s="463"/>
      <c r="G20" s="463"/>
      <c r="H20" s="464"/>
      <c r="I20" s="465"/>
    </row>
    <row r="21" spans="1:22" ht="72" x14ac:dyDescent="0.3">
      <c r="A21" s="104" t="s">
        <v>163</v>
      </c>
      <c r="B21" s="153" t="s">
        <v>375</v>
      </c>
      <c r="C21" s="153" t="s">
        <v>374</v>
      </c>
      <c r="D21" s="153" t="s">
        <v>387</v>
      </c>
      <c r="E21" s="153" t="s">
        <v>388</v>
      </c>
      <c r="F21" s="153" t="s">
        <v>93</v>
      </c>
      <c r="G21" s="104" t="s">
        <v>152</v>
      </c>
      <c r="H21" s="465"/>
    </row>
    <row r="22" spans="1:22" x14ac:dyDescent="0.3">
      <c r="A22" s="466" t="s">
        <v>389</v>
      </c>
      <c r="B22" s="467">
        <v>1</v>
      </c>
      <c r="C22" s="490"/>
      <c r="D22" s="467">
        <f>(B22*C22)</f>
        <v>0</v>
      </c>
      <c r="E22" s="492"/>
      <c r="F22" s="456">
        <f>D22*E22</f>
        <v>0</v>
      </c>
      <c r="G22" s="520"/>
      <c r="H22" s="465"/>
    </row>
    <row r="23" spans="1:22" x14ac:dyDescent="0.3">
      <c r="A23" s="197" t="s">
        <v>288</v>
      </c>
      <c r="B23" s="768"/>
      <c r="C23" s="769"/>
      <c r="D23" s="491"/>
      <c r="E23" s="68"/>
      <c r="F23" s="468">
        <f>D23*E23</f>
        <v>0</v>
      </c>
      <c r="G23" s="520"/>
      <c r="H23" s="465"/>
    </row>
    <row r="24" spans="1:22" ht="15" thickBot="1" x14ac:dyDescent="0.35">
      <c r="A24" s="469"/>
      <c r="B24" s="470"/>
      <c r="C24" s="470"/>
      <c r="D24" s="471"/>
      <c r="E24" s="336"/>
      <c r="F24" s="472"/>
      <c r="G24" s="473"/>
      <c r="H24" s="473"/>
      <c r="I24" s="5"/>
    </row>
    <row r="25" spans="1:22" ht="15" thickBot="1" x14ac:dyDescent="0.35">
      <c r="A25" s="770" t="s">
        <v>392</v>
      </c>
      <c r="B25" s="770"/>
      <c r="C25" s="770"/>
      <c r="D25" s="770"/>
      <c r="E25" s="771"/>
      <c r="F25" s="474">
        <f>H19+F22+F23</f>
        <v>0</v>
      </c>
      <c r="G25" s="463"/>
      <c r="H25" s="465"/>
      <c r="I25" s="465"/>
    </row>
    <row r="26" spans="1:22" x14ac:dyDescent="0.3">
      <c r="A26" s="280"/>
      <c r="B26" s="280"/>
      <c r="C26" s="280"/>
      <c r="D26" s="280"/>
      <c r="E26" s="280"/>
      <c r="F26" s="280"/>
      <c r="G26" s="280"/>
      <c r="H26" s="280"/>
      <c r="I26" s="280"/>
    </row>
    <row r="27" spans="1:22" ht="15" customHeight="1" x14ac:dyDescent="0.3">
      <c r="A27" s="767" t="s">
        <v>396</v>
      </c>
      <c r="B27" s="767"/>
      <c r="C27" s="767"/>
      <c r="D27" s="767"/>
      <c r="E27" s="767"/>
      <c r="F27" s="767"/>
      <c r="G27" s="767"/>
      <c r="H27" s="767"/>
      <c r="I27" s="280"/>
    </row>
    <row r="28" spans="1:22" ht="43.8" thickBot="1" x14ac:dyDescent="0.35">
      <c r="A28" s="477" t="s">
        <v>94</v>
      </c>
      <c r="B28" s="460" t="s">
        <v>325</v>
      </c>
      <c r="C28" s="460" t="s">
        <v>347</v>
      </c>
      <c r="D28" s="460" t="s">
        <v>394</v>
      </c>
      <c r="E28" s="478" t="s">
        <v>397</v>
      </c>
      <c r="F28" s="153" t="s">
        <v>395</v>
      </c>
      <c r="G28" s="479" t="s">
        <v>93</v>
      </c>
      <c r="H28" s="104" t="s">
        <v>152</v>
      </c>
      <c r="O28" s="12"/>
      <c r="S28" s="295"/>
      <c r="V28" s="4"/>
    </row>
    <row r="29" spans="1:22" ht="15" thickBot="1" x14ac:dyDescent="0.35">
      <c r="A29" s="480" t="s">
        <v>289</v>
      </c>
      <c r="B29" s="339"/>
      <c r="C29" s="339"/>
      <c r="D29" s="337"/>
      <c r="E29" s="337"/>
      <c r="F29" s="338"/>
      <c r="G29" s="481">
        <f>B29*((C29*D29)+E29+F29)</f>
        <v>0</v>
      </c>
      <c r="H29" s="417"/>
      <c r="O29" s="12"/>
      <c r="S29" s="295"/>
      <c r="V29" s="4"/>
    </row>
    <row r="30" spans="1:22" x14ac:dyDescent="0.3">
      <c r="A30" s="482"/>
      <c r="B30" s="482"/>
      <c r="C30" s="482"/>
      <c r="D30" s="482"/>
      <c r="E30" s="482"/>
      <c r="F30" s="482"/>
      <c r="G30" s="482"/>
      <c r="H30" s="482"/>
      <c r="I30" s="482"/>
    </row>
    <row r="31" spans="1:22" ht="15" customHeight="1" x14ac:dyDescent="0.3">
      <c r="A31" s="767" t="s">
        <v>291</v>
      </c>
      <c r="B31" s="767"/>
      <c r="C31" s="767"/>
      <c r="D31" s="767"/>
      <c r="E31" s="767"/>
      <c r="F31" s="767"/>
    </row>
    <row r="32" spans="1:22" ht="57" customHeight="1" thickBot="1" x14ac:dyDescent="0.35">
      <c r="A32" s="477" t="s">
        <v>94</v>
      </c>
      <c r="B32" s="460" t="s">
        <v>398</v>
      </c>
      <c r="C32" s="460" t="s">
        <v>290</v>
      </c>
      <c r="D32" s="460" t="s">
        <v>399</v>
      </c>
      <c r="E32" s="483" t="s">
        <v>93</v>
      </c>
      <c r="F32" s="104" t="s">
        <v>152</v>
      </c>
    </row>
    <row r="33" spans="1:22" ht="29.4" thickBot="1" x14ac:dyDescent="0.35">
      <c r="A33" s="484" t="s">
        <v>291</v>
      </c>
      <c r="B33" s="339"/>
      <c r="C33" s="340">
        <f>B33</f>
        <v>0</v>
      </c>
      <c r="D33" s="493"/>
      <c r="E33" s="341">
        <f>C33*D33</f>
        <v>0</v>
      </c>
      <c r="F33" s="417"/>
    </row>
    <row r="35" spans="1:22" ht="21" customHeight="1" x14ac:dyDescent="0.3">
      <c r="A35" s="713" t="s">
        <v>491</v>
      </c>
      <c r="B35" s="713"/>
      <c r="C35" s="713"/>
      <c r="D35" s="713"/>
      <c r="E35" s="713"/>
      <c r="G35" s="109"/>
      <c r="Q35" s="383"/>
      <c r="R35" s="383"/>
      <c r="S35" s="383"/>
      <c r="T35" s="4"/>
      <c r="U35" s="4"/>
      <c r="V35" s="4"/>
    </row>
    <row r="36" spans="1:22" ht="53.25" customHeight="1" x14ac:dyDescent="0.3">
      <c r="A36" s="125" t="s">
        <v>404</v>
      </c>
      <c r="B36" s="125" t="s">
        <v>405</v>
      </c>
      <c r="C36" s="125" t="s">
        <v>143</v>
      </c>
      <c r="D36" s="125" t="s">
        <v>406</v>
      </c>
      <c r="E36" s="96" t="s">
        <v>152</v>
      </c>
      <c r="G36" s="109"/>
      <c r="Q36" s="383"/>
      <c r="R36" s="383"/>
      <c r="S36" s="383"/>
      <c r="T36" s="4"/>
      <c r="U36" s="4"/>
      <c r="V36" s="4"/>
    </row>
    <row r="37" spans="1:22" ht="32.25" customHeight="1" x14ac:dyDescent="0.3">
      <c r="A37" s="499" t="s">
        <v>408</v>
      </c>
      <c r="B37" s="68"/>
      <c r="C37" s="118"/>
      <c r="D37" s="66">
        <f>B37*C37</f>
        <v>0</v>
      </c>
      <c r="E37" s="714"/>
      <c r="G37" s="109"/>
      <c r="Q37" s="383"/>
      <c r="R37" s="383"/>
      <c r="S37" s="383"/>
      <c r="T37" s="4"/>
      <c r="U37" s="4"/>
      <c r="V37" s="4"/>
    </row>
    <row r="38" spans="1:22" ht="32.25" customHeight="1" x14ac:dyDescent="0.3">
      <c r="A38" s="499" t="s">
        <v>408</v>
      </c>
      <c r="B38" s="68"/>
      <c r="C38" s="118"/>
      <c r="D38" s="66">
        <f>B38*C38</f>
        <v>0</v>
      </c>
      <c r="E38" s="715"/>
      <c r="G38" s="109"/>
      <c r="Q38" s="383"/>
      <c r="R38" s="383"/>
      <c r="S38" s="383"/>
      <c r="T38" s="4"/>
      <c r="U38" s="4"/>
      <c r="V38" s="4"/>
    </row>
    <row r="39" spans="1:22" ht="32.25" customHeight="1" x14ac:dyDescent="0.3">
      <c r="A39" s="499" t="s">
        <v>408</v>
      </c>
      <c r="B39" s="68"/>
      <c r="C39" s="118"/>
      <c r="D39" s="66">
        <f>B39*C39</f>
        <v>0</v>
      </c>
      <c r="E39" s="715"/>
      <c r="G39" s="109"/>
      <c r="Q39" s="383"/>
      <c r="R39" s="383"/>
      <c r="S39" s="383"/>
      <c r="T39" s="4"/>
      <c r="U39" s="4"/>
      <c r="V39" s="4"/>
    </row>
    <row r="40" spans="1:22" ht="32.25" customHeight="1" x14ac:dyDescent="0.3">
      <c r="A40" s="499" t="s">
        <v>408</v>
      </c>
      <c r="B40" s="68"/>
      <c r="C40" s="118"/>
      <c r="D40" s="66">
        <f>B40*C40</f>
        <v>0</v>
      </c>
      <c r="E40" s="715"/>
      <c r="G40" s="109"/>
      <c r="Q40" s="383"/>
      <c r="R40" s="383"/>
      <c r="S40" s="383"/>
      <c r="T40" s="4"/>
      <c r="U40" s="4"/>
      <c r="V40" s="4"/>
    </row>
    <row r="41" spans="1:22" ht="32.25" customHeight="1" thickBot="1" x14ac:dyDescent="0.35">
      <c r="A41" s="499" t="s">
        <v>408</v>
      </c>
      <c r="B41" s="68"/>
      <c r="C41" s="118"/>
      <c r="D41" s="497">
        <f>B41*C41</f>
        <v>0</v>
      </c>
      <c r="E41" s="715"/>
      <c r="G41" s="109"/>
      <c r="Q41" s="383"/>
      <c r="R41" s="383"/>
      <c r="S41" s="383"/>
      <c r="T41" s="4"/>
      <c r="U41" s="4"/>
      <c r="V41" s="4"/>
    </row>
    <row r="42" spans="1:22" ht="32.25" customHeight="1" thickBot="1" x14ac:dyDescent="0.35">
      <c r="A42" s="716" t="s">
        <v>492</v>
      </c>
      <c r="B42" s="717"/>
      <c r="C42" s="718"/>
      <c r="D42" s="97">
        <f>SUM(D37:D41)</f>
        <v>0</v>
      </c>
      <c r="E42" s="417"/>
      <c r="G42" s="109"/>
      <c r="Q42" s="383"/>
      <c r="R42" s="383"/>
      <c r="S42" s="383"/>
      <c r="T42" s="4"/>
      <c r="U42" s="4"/>
      <c r="V42" s="4"/>
    </row>
    <row r="43" spans="1:22" ht="15" customHeight="1" thickBot="1" x14ac:dyDescent="0.35">
      <c r="A43" s="541"/>
      <c r="B43" s="543"/>
      <c r="C43" s="544"/>
      <c r="D43" s="109"/>
      <c r="E43" s="109"/>
      <c r="G43" s="109"/>
      <c r="Q43" s="383"/>
      <c r="R43" s="383"/>
      <c r="S43" s="383"/>
      <c r="T43" s="4"/>
      <c r="U43" s="4"/>
      <c r="V43" s="4"/>
    </row>
    <row r="44" spans="1:22" ht="15.75" customHeight="1" thickBot="1" x14ac:dyDescent="0.35">
      <c r="A44" s="764" t="s">
        <v>493</v>
      </c>
      <c r="B44" s="765"/>
      <c r="C44" s="765"/>
      <c r="D44" s="766"/>
      <c r="E44" s="179">
        <f>SUM(J5,F15,F25,G29,E33,D42)</f>
        <v>0</v>
      </c>
    </row>
    <row r="46" spans="1:22" ht="49.5" customHeight="1" x14ac:dyDescent="0.3">
      <c r="A46" s="716" t="s">
        <v>655</v>
      </c>
      <c r="B46" s="717"/>
      <c r="C46" s="717"/>
      <c r="D46" s="744"/>
      <c r="E46" s="546"/>
    </row>
  </sheetData>
  <sheetProtection algorithmName="SHA-512" hashValue="6ZkzFTbzQY9YUsglbJrFgUbSnd8Lo6nTHnimV8DJV5xm0wsw422gBjwhLfRikJOQJJrwM8IBONHCAOLsaq9nBA==" saltValue="GBIdjZGdfpnJyHiJcsVdDA==" spinCount="100000" sheet="1" objects="1" scenarios="1"/>
  <protectedRanges>
    <protectedRange sqref="H28:H29 F32:F33 K4:K5 E42 I8:I9 G11:G13 I18:I19 G21:G23" name="Province"/>
  </protectedRanges>
  <mergeCells count="14">
    <mergeCell ref="A3:K3"/>
    <mergeCell ref="A7:I7"/>
    <mergeCell ref="A46:D46"/>
    <mergeCell ref="B13:C13"/>
    <mergeCell ref="A15:E15"/>
    <mergeCell ref="A17:I17"/>
    <mergeCell ref="B23:C23"/>
    <mergeCell ref="A25:E25"/>
    <mergeCell ref="A27:H27"/>
    <mergeCell ref="A31:F31"/>
    <mergeCell ref="A35:E35"/>
    <mergeCell ref="E37:E41"/>
    <mergeCell ref="A42:C42"/>
    <mergeCell ref="A44:D44"/>
  </mergeCell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xr:uid="{A814AC44-ED5A-4EF7-B2A1-5EBED4D8D050}">
          <x14:formula1>
            <xm:f>'NGA-MANDATED AND THEMATIC PLANS'!$C$2:$C$37</xm:f>
          </x14:formula1>
          <xm:sqref>E42</xm:sqref>
        </x14:dataValidation>
        <x14:dataValidation type="list" allowBlank="1" showInputMessage="1" showErrorMessage="1" xr:uid="{620B4EE0-FC5E-4F59-B14C-499B4BE11D11}">
          <x14:formula1>
            <xm:f>'NGA-MANDATED AND THEMATIC PLANS'!$C$2:$C$37</xm:f>
          </x14:formula1>
          <xm:sqref>K5 I9 G12 G13 I19 G22 G23 H29 F33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90"/>
  <sheetViews>
    <sheetView zoomScale="85" zoomScaleNormal="85" workbookViewId="0">
      <selection activeCell="E10" sqref="E10"/>
    </sheetView>
  </sheetViews>
  <sheetFormatPr defaultColWidth="9.109375" defaultRowHeight="14.4" x14ac:dyDescent="0.3"/>
  <cols>
    <col min="1" max="1" width="41.6640625" style="4" customWidth="1"/>
    <col min="2" max="4" width="18.5546875" style="4" customWidth="1"/>
    <col min="5" max="5" width="18.6640625" style="4" customWidth="1"/>
    <col min="6" max="6" width="18.5546875" style="4" customWidth="1"/>
    <col min="7" max="7" width="18.88671875" style="4" customWidth="1"/>
    <col min="8" max="8" width="21.6640625" style="4" customWidth="1"/>
    <col min="9" max="9" width="19.33203125" style="4" customWidth="1"/>
    <col min="10" max="10" width="14.109375" style="4" customWidth="1"/>
    <col min="11" max="11" width="18.6640625" style="4" customWidth="1"/>
    <col min="12" max="13" width="3.6640625" style="4" customWidth="1"/>
    <col min="14" max="17" width="9.109375" style="4"/>
    <col min="18" max="20" width="9.109375" style="383"/>
    <col min="21" max="16384" width="9.109375" style="4"/>
  </cols>
  <sheetData>
    <row r="1" spans="1:20" s="5" customFormat="1" ht="24" customHeight="1" x14ac:dyDescent="0.3">
      <c r="A1" s="540" t="s">
        <v>495</v>
      </c>
      <c r="B1" s="539"/>
      <c r="C1" s="539"/>
      <c r="D1" s="539"/>
      <c r="E1" s="539"/>
      <c r="F1" s="57"/>
      <c r="G1" s="57"/>
      <c r="H1" s="57"/>
      <c r="I1" s="57"/>
      <c r="J1" s="57"/>
      <c r="K1" s="57"/>
      <c r="R1" s="538"/>
      <c r="S1" s="538"/>
      <c r="T1" s="538"/>
    </row>
    <row r="2" spans="1:20" ht="15" customHeight="1" x14ac:dyDescent="0.3">
      <c r="A2" s="56"/>
      <c r="B2" s="57"/>
      <c r="C2" s="57"/>
      <c r="D2" s="57"/>
      <c r="E2" s="57"/>
      <c r="F2" s="57"/>
      <c r="G2" s="57"/>
      <c r="H2" s="57"/>
      <c r="I2" s="57"/>
      <c r="J2" s="57"/>
      <c r="K2" s="57"/>
    </row>
    <row r="3" spans="1:20" s="61" customFormat="1" ht="15" customHeight="1" x14ac:dyDescent="0.3">
      <c r="A3" s="719" t="s">
        <v>496</v>
      </c>
      <c r="B3" s="719"/>
      <c r="C3" s="719"/>
      <c r="D3" s="719"/>
      <c r="E3" s="719"/>
      <c r="F3" s="114"/>
      <c r="G3" s="64"/>
      <c r="H3" s="64"/>
      <c r="I3" s="64"/>
      <c r="J3" s="64"/>
      <c r="K3" s="64"/>
    </row>
    <row r="4" spans="1:20" s="8" customFormat="1" ht="48" customHeight="1" x14ac:dyDescent="0.3">
      <c r="A4" s="100"/>
      <c r="B4" s="110" t="s">
        <v>142</v>
      </c>
      <c r="C4" s="110" t="s">
        <v>143</v>
      </c>
      <c r="D4" s="110" t="s">
        <v>93</v>
      </c>
      <c r="E4" s="106" t="s">
        <v>152</v>
      </c>
      <c r="F4" s="105"/>
      <c r="G4" s="4"/>
      <c r="H4" s="4"/>
      <c r="I4" s="4"/>
      <c r="J4" s="4"/>
      <c r="K4" s="4"/>
    </row>
    <row r="5" spans="1:20" ht="62.25" customHeight="1" x14ac:dyDescent="0.3">
      <c r="A5" s="389" t="s">
        <v>483</v>
      </c>
      <c r="B5" s="68"/>
      <c r="C5" s="118"/>
      <c r="D5" s="89">
        <f>B5*C5</f>
        <v>0</v>
      </c>
      <c r="E5" s="720"/>
      <c r="F5" s="105"/>
    </row>
    <row r="6" spans="1:20" ht="62.25" customHeight="1" x14ac:dyDescent="0.3">
      <c r="A6" s="389" t="s">
        <v>483</v>
      </c>
      <c r="B6" s="68"/>
      <c r="C6" s="387"/>
      <c r="D6" s="90">
        <f>B6*C6</f>
        <v>0</v>
      </c>
      <c r="E6" s="721"/>
      <c r="F6" s="105"/>
    </row>
    <row r="7" spans="1:20" ht="62.25" customHeight="1" x14ac:dyDescent="0.3">
      <c r="A7" s="389" t="s">
        <v>483</v>
      </c>
      <c r="B7" s="68"/>
      <c r="C7" s="387"/>
      <c r="D7" s="90">
        <f>B7*C7</f>
        <v>0</v>
      </c>
      <c r="E7" s="721"/>
      <c r="F7" s="105"/>
    </row>
    <row r="8" spans="1:20" ht="62.25" customHeight="1" x14ac:dyDescent="0.3">
      <c r="A8" s="389" t="s">
        <v>483</v>
      </c>
      <c r="B8" s="68"/>
      <c r="C8" s="387"/>
      <c r="D8" s="90">
        <f>B8*C8</f>
        <v>0</v>
      </c>
      <c r="E8" s="721"/>
      <c r="F8" s="105"/>
    </row>
    <row r="9" spans="1:20" ht="62.25" customHeight="1" thickBot="1" x14ac:dyDescent="0.35">
      <c r="A9" s="389" t="s">
        <v>483</v>
      </c>
      <c r="B9" s="68"/>
      <c r="C9" s="387"/>
      <c r="D9" s="90">
        <f>B9*C9</f>
        <v>0</v>
      </c>
      <c r="E9" s="721"/>
      <c r="F9" s="105"/>
    </row>
    <row r="10" spans="1:20" ht="45.75" customHeight="1" thickBot="1" x14ac:dyDescent="0.35">
      <c r="A10" s="751" t="s">
        <v>497</v>
      </c>
      <c r="B10" s="751"/>
      <c r="C10" s="752"/>
      <c r="D10" s="570">
        <f>SUM(D5:D9)</f>
        <v>0</v>
      </c>
      <c r="E10" s="386"/>
      <c r="F10" s="115"/>
    </row>
    <row r="11" spans="1:20" ht="15" customHeight="1" x14ac:dyDescent="0.3">
      <c r="A11" s="111"/>
      <c r="B11" s="385"/>
      <c r="C11" s="112"/>
      <c r="D11" s="112"/>
      <c r="E11" s="105"/>
      <c r="F11" s="105"/>
    </row>
    <row r="12" spans="1:20" ht="15" customHeight="1" x14ac:dyDescent="0.3"/>
    <row r="13" spans="1:20" ht="15" customHeight="1" x14ac:dyDescent="0.3"/>
    <row r="14" spans="1:20" ht="15" customHeight="1" x14ac:dyDescent="0.3"/>
    <row r="15" spans="1:20" ht="15" customHeight="1" x14ac:dyDescent="0.3"/>
    <row r="16" spans="1:20"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sheetData>
  <sheetProtection algorithmName="SHA-512" hashValue="TmzDYPnIuHjO4JD4gD+1uVaWDLx1kBHw0X75e1Z3YeTgV7Wr9WX6qHrWJGHA7j135koHNavrTW4pbL2qzqqakA==" saltValue="H1hKWgdMcqZDGssjG5S8oA==" spinCount="100000" sheet="1" objects="1" scenarios="1"/>
  <mergeCells count="3">
    <mergeCell ref="A3:E3"/>
    <mergeCell ref="E5:E9"/>
    <mergeCell ref="A10:C10"/>
  </mergeCell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'NGA-MANDATED AND THEMATIC PLANS'!$C$2:$C$37</xm:f>
          </x14:formula1>
          <xm:sqref>E10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119"/>
  <sheetViews>
    <sheetView zoomScale="85" zoomScaleNormal="85" workbookViewId="0"/>
  </sheetViews>
  <sheetFormatPr defaultColWidth="9.109375" defaultRowHeight="14.4" x14ac:dyDescent="0.3"/>
  <cols>
    <col min="1" max="1" width="41.6640625" style="4" customWidth="1"/>
    <col min="2" max="2" width="18.5546875" style="4" customWidth="1"/>
    <col min="3" max="3" width="24.6640625" style="4" customWidth="1"/>
    <col min="4" max="4" width="18.5546875" style="4" customWidth="1"/>
    <col min="5" max="5" width="18.6640625" style="4" customWidth="1"/>
    <col min="6" max="6" width="18.5546875" style="4" customWidth="1"/>
    <col min="7" max="7" width="18.88671875" style="4" customWidth="1"/>
    <col min="8" max="8" width="21.6640625" style="4" customWidth="1"/>
    <col min="9" max="9" width="19.33203125" style="4" customWidth="1"/>
    <col min="10" max="11" width="18.6640625" style="4" customWidth="1"/>
    <col min="12" max="13" width="3.6640625" style="4" customWidth="1"/>
    <col min="14" max="14" width="15" style="12" customWidth="1"/>
    <col min="15" max="25" width="9.109375" style="4"/>
    <col min="26" max="28" width="9.109375" style="383"/>
    <col min="29" max="16384" width="9.109375" style="4"/>
  </cols>
  <sheetData>
    <row r="1" spans="1:21" ht="15" customHeight="1" x14ac:dyDescent="0.3">
      <c r="A1" s="58" t="s">
        <v>499</v>
      </c>
      <c r="B1" s="58"/>
      <c r="C1" s="58"/>
      <c r="D1" s="58"/>
      <c r="E1" s="58"/>
      <c r="F1" s="58"/>
      <c r="G1" s="58"/>
      <c r="H1" s="58"/>
      <c r="I1" s="58"/>
      <c r="J1" s="58"/>
      <c r="K1" s="58"/>
      <c r="N1" s="300" t="s">
        <v>0</v>
      </c>
      <c r="O1" s="773" t="s">
        <v>84</v>
      </c>
      <c r="P1" s="773"/>
      <c r="Q1" s="773"/>
      <c r="R1" s="773"/>
      <c r="S1" s="773"/>
      <c r="T1" s="773"/>
      <c r="U1" s="773"/>
    </row>
    <row r="2" spans="1:21" ht="15" customHeight="1" x14ac:dyDescent="0.3">
      <c r="A2" s="56"/>
      <c r="B2" s="57"/>
      <c r="C2" s="57"/>
      <c r="D2" s="57"/>
      <c r="E2" s="57"/>
      <c r="F2" s="57"/>
      <c r="G2" s="57"/>
      <c r="H2" s="57"/>
      <c r="I2" s="57"/>
      <c r="J2" s="57"/>
      <c r="K2" s="57"/>
      <c r="N2" s="5"/>
      <c r="O2" s="773" t="s">
        <v>85</v>
      </c>
      <c r="P2" s="773"/>
      <c r="Q2" s="773"/>
      <c r="R2" s="773"/>
      <c r="S2" s="773"/>
      <c r="T2" s="773"/>
      <c r="U2" s="773"/>
    </row>
    <row r="3" spans="1:21" ht="15" customHeight="1" x14ac:dyDescent="0.3">
      <c r="A3" s="177" t="s">
        <v>222</v>
      </c>
      <c r="B3" s="57"/>
      <c r="C3" s="57"/>
      <c r="D3" s="57"/>
      <c r="E3" s="57"/>
      <c r="F3" s="57"/>
      <c r="G3" s="57"/>
      <c r="H3" s="57"/>
      <c r="I3" s="57"/>
      <c r="J3" s="57"/>
      <c r="K3" s="57"/>
      <c r="N3" s="5"/>
      <c r="O3" s="773"/>
      <c r="P3" s="773"/>
      <c r="Q3" s="773"/>
      <c r="R3" s="773"/>
      <c r="S3" s="773"/>
      <c r="T3" s="773"/>
      <c r="U3" s="773"/>
    </row>
    <row r="4" spans="1:21" ht="15" customHeight="1" x14ac:dyDescent="0.3">
      <c r="A4" s="418" t="s">
        <v>75</v>
      </c>
      <c r="B4" s="57"/>
      <c r="C4" s="57"/>
      <c r="D4" s="57"/>
      <c r="E4" s="57"/>
      <c r="F4" s="57"/>
      <c r="G4" s="57"/>
      <c r="H4" s="57"/>
      <c r="I4" s="57"/>
      <c r="J4" s="57"/>
      <c r="K4" s="57"/>
      <c r="N4" s="5"/>
      <c r="O4" s="773"/>
      <c r="P4" s="773"/>
      <c r="Q4" s="773"/>
      <c r="R4" s="773"/>
      <c r="S4" s="773"/>
      <c r="T4" s="773"/>
      <c r="U4" s="773"/>
    </row>
    <row r="5" spans="1:21" ht="15" customHeight="1" x14ac:dyDescent="0.3">
      <c r="A5" s="418" t="s">
        <v>76</v>
      </c>
      <c r="B5" s="57"/>
      <c r="C5" s="57"/>
      <c r="D5" s="57"/>
      <c r="E5" s="57"/>
      <c r="F5" s="57"/>
      <c r="G5" s="57"/>
      <c r="H5" s="57"/>
      <c r="I5" s="57"/>
      <c r="J5" s="57"/>
      <c r="K5" s="57"/>
      <c r="N5" s="5"/>
      <c r="O5" s="773"/>
      <c r="P5" s="773"/>
      <c r="Q5" s="773"/>
      <c r="R5" s="773"/>
      <c r="S5" s="773"/>
      <c r="T5" s="773"/>
      <c r="U5" s="773"/>
    </row>
    <row r="6" spans="1:21" ht="15" customHeight="1" x14ac:dyDescent="0.3">
      <c r="A6" s="418" t="s">
        <v>77</v>
      </c>
      <c r="B6" s="57"/>
      <c r="C6" s="57"/>
      <c r="D6" s="57"/>
      <c r="E6" s="57"/>
      <c r="F6" s="57"/>
      <c r="G6" s="57"/>
      <c r="H6" s="57"/>
      <c r="I6" s="57"/>
      <c r="J6" s="57"/>
      <c r="K6" s="57"/>
      <c r="N6" s="5"/>
      <c r="O6" s="773"/>
      <c r="P6" s="773"/>
      <c r="Q6" s="773"/>
      <c r="R6" s="773"/>
      <c r="S6" s="773"/>
      <c r="T6" s="773"/>
      <c r="U6" s="773"/>
    </row>
    <row r="7" spans="1:21" ht="15" customHeight="1" x14ac:dyDescent="0.3">
      <c r="A7" s="418" t="s">
        <v>80</v>
      </c>
      <c r="B7" s="57"/>
      <c r="C7" s="57"/>
      <c r="D7" s="57"/>
      <c r="E7" s="57"/>
      <c r="F7" s="57"/>
      <c r="G7" s="57"/>
      <c r="H7" s="57"/>
      <c r="I7" s="57"/>
      <c r="J7" s="57"/>
      <c r="K7" s="57"/>
      <c r="N7" s="5"/>
      <c r="O7" s="773"/>
      <c r="P7" s="773"/>
      <c r="Q7" s="773"/>
      <c r="R7" s="773"/>
      <c r="S7" s="773"/>
      <c r="T7" s="773"/>
      <c r="U7" s="773"/>
    </row>
    <row r="8" spans="1:21" ht="15" customHeight="1" x14ac:dyDescent="0.3">
      <c r="A8" s="418" t="s">
        <v>81</v>
      </c>
      <c r="B8" s="57"/>
      <c r="C8" s="57"/>
      <c r="D8" s="57"/>
      <c r="E8" s="57"/>
      <c r="F8" s="57"/>
      <c r="G8" s="57"/>
      <c r="H8" s="57"/>
      <c r="I8" s="57"/>
      <c r="J8" s="57"/>
      <c r="K8" s="57"/>
      <c r="N8" s="5"/>
      <c r="O8" s="773"/>
      <c r="P8" s="773"/>
      <c r="Q8" s="773"/>
      <c r="R8" s="773"/>
      <c r="S8" s="773"/>
      <c r="T8" s="773"/>
      <c r="U8" s="773"/>
    </row>
    <row r="9" spans="1:21" ht="15" customHeight="1" x14ac:dyDescent="0.3">
      <c r="A9" s="418" t="s">
        <v>224</v>
      </c>
      <c r="B9" s="57"/>
      <c r="C9" s="57"/>
      <c r="D9" s="57"/>
      <c r="E9" s="57"/>
      <c r="F9" s="57"/>
      <c r="G9" s="57"/>
      <c r="H9" s="57"/>
      <c r="I9" s="57"/>
      <c r="J9" s="57"/>
      <c r="K9" s="57"/>
      <c r="N9" s="5"/>
      <c r="O9" s="773"/>
      <c r="P9" s="773"/>
      <c r="Q9" s="773"/>
      <c r="R9" s="773"/>
      <c r="S9" s="773"/>
      <c r="T9" s="773"/>
      <c r="U9" s="773"/>
    </row>
    <row r="10" spans="1:21" ht="15" customHeight="1" x14ac:dyDescent="0.3">
      <c r="A10" s="418" t="s">
        <v>225</v>
      </c>
      <c r="B10" s="57"/>
      <c r="C10" s="57"/>
      <c r="D10" s="57"/>
      <c r="E10" s="57"/>
      <c r="F10" s="57"/>
      <c r="G10" s="57"/>
      <c r="H10" s="57"/>
      <c r="I10" s="57"/>
      <c r="J10" s="57"/>
      <c r="K10" s="57"/>
      <c r="N10" s="5"/>
      <c r="O10" s="773"/>
      <c r="P10" s="773"/>
      <c r="Q10" s="773"/>
      <c r="R10" s="773"/>
      <c r="S10" s="773"/>
      <c r="T10" s="773"/>
      <c r="U10" s="773"/>
    </row>
    <row r="11" spans="1:21" ht="15" customHeight="1" x14ac:dyDescent="0.3">
      <c r="A11" s="418" t="s">
        <v>226</v>
      </c>
      <c r="B11" s="57"/>
      <c r="C11" s="57"/>
      <c r="D11" s="57"/>
      <c r="E11" s="57"/>
      <c r="F11" s="57"/>
      <c r="G11" s="57"/>
      <c r="H11" s="57"/>
      <c r="I11" s="57"/>
      <c r="J11" s="57"/>
      <c r="K11" s="57"/>
      <c r="N11" s="5"/>
      <c r="O11" s="773"/>
      <c r="P11" s="773"/>
      <c r="Q11" s="773"/>
      <c r="R11" s="773"/>
      <c r="S11" s="773"/>
      <c r="T11" s="773"/>
      <c r="U11" s="773"/>
    </row>
    <row r="12" spans="1:21" ht="15" customHeight="1" x14ac:dyDescent="0.3">
      <c r="A12" s="418" t="s">
        <v>227</v>
      </c>
      <c r="B12" s="57"/>
      <c r="C12" s="57"/>
      <c r="D12" s="57"/>
      <c r="E12" s="57"/>
      <c r="F12" s="57"/>
      <c r="G12" s="57"/>
      <c r="H12" s="57"/>
      <c r="I12" s="57"/>
      <c r="J12" s="57"/>
      <c r="K12" s="57"/>
      <c r="N12" s="5"/>
      <c r="O12" s="773"/>
      <c r="P12" s="773"/>
      <c r="Q12" s="773"/>
      <c r="R12" s="773"/>
      <c r="S12" s="773"/>
      <c r="T12" s="773"/>
      <c r="U12" s="773"/>
    </row>
    <row r="13" spans="1:21" ht="15" customHeight="1" x14ac:dyDescent="0.3">
      <c r="A13" s="418" t="s">
        <v>228</v>
      </c>
      <c r="B13" s="57"/>
      <c r="C13" s="57"/>
      <c r="D13" s="57"/>
      <c r="E13" s="57"/>
      <c r="F13" s="57"/>
      <c r="G13" s="57"/>
      <c r="H13" s="57"/>
      <c r="I13" s="57"/>
      <c r="J13" s="57"/>
      <c r="K13" s="57"/>
      <c r="N13" s="5"/>
      <c r="O13" s="773"/>
      <c r="P13" s="773"/>
      <c r="Q13" s="773"/>
      <c r="R13" s="773"/>
      <c r="S13" s="773"/>
      <c r="T13" s="773"/>
      <c r="U13" s="773"/>
    </row>
    <row r="14" spans="1:21" ht="15" customHeight="1" x14ac:dyDescent="0.3">
      <c r="A14" s="178"/>
      <c r="B14" s="57"/>
      <c r="C14" s="57"/>
      <c r="D14" s="57"/>
      <c r="E14" s="57"/>
      <c r="F14" s="57"/>
      <c r="G14" s="57"/>
      <c r="H14" s="57"/>
      <c r="I14" s="57"/>
      <c r="J14" s="57"/>
      <c r="K14" s="57"/>
      <c r="N14" s="5"/>
      <c r="O14" s="773"/>
      <c r="P14" s="773"/>
      <c r="Q14" s="773"/>
      <c r="R14" s="773"/>
      <c r="S14" s="773"/>
      <c r="T14" s="773"/>
      <c r="U14" s="773"/>
    </row>
    <row r="15" spans="1:21" ht="15" customHeight="1" x14ac:dyDescent="0.3">
      <c r="A15" s="56"/>
      <c r="B15" s="57"/>
      <c r="C15" s="57"/>
      <c r="D15" s="57"/>
      <c r="E15" s="57"/>
      <c r="F15" s="57"/>
      <c r="G15" s="57"/>
      <c r="H15" s="57"/>
      <c r="I15" s="57"/>
      <c r="J15" s="57"/>
      <c r="K15" s="57"/>
      <c r="N15" s="5"/>
      <c r="O15" s="773"/>
      <c r="P15" s="773"/>
      <c r="Q15" s="773"/>
      <c r="R15" s="773"/>
      <c r="S15" s="773"/>
      <c r="T15" s="773"/>
      <c r="U15" s="773"/>
    </row>
    <row r="16" spans="1:21" s="61" customFormat="1" ht="15" customHeight="1" x14ac:dyDescent="0.3">
      <c r="A16" s="719" t="s">
        <v>221</v>
      </c>
      <c r="B16" s="719"/>
      <c r="C16" s="719"/>
      <c r="D16" s="719"/>
      <c r="E16" s="719"/>
      <c r="F16" s="114"/>
      <c r="G16" s="64"/>
      <c r="H16" s="64"/>
      <c r="I16" s="64"/>
      <c r="J16" s="64"/>
      <c r="K16" s="64"/>
      <c r="O16" s="773"/>
      <c r="P16" s="773"/>
      <c r="Q16" s="773"/>
      <c r="R16" s="773"/>
      <c r="S16" s="773"/>
      <c r="T16" s="773"/>
      <c r="U16" s="773"/>
    </row>
    <row r="17" spans="1:28" s="8" customFormat="1" ht="66.75" customHeight="1" x14ac:dyDescent="0.3">
      <c r="A17" s="100"/>
      <c r="B17" s="110" t="s">
        <v>142</v>
      </c>
      <c r="C17" s="51" t="s">
        <v>223</v>
      </c>
      <c r="D17" s="110" t="s">
        <v>93</v>
      </c>
      <c r="E17" s="106" t="s">
        <v>152</v>
      </c>
      <c r="F17" s="105"/>
      <c r="G17" s="4"/>
      <c r="H17" s="4"/>
      <c r="I17" s="4"/>
      <c r="J17" s="4"/>
      <c r="K17" s="4"/>
      <c r="N17" s="12"/>
      <c r="O17" s="773"/>
      <c r="P17" s="773"/>
      <c r="Q17" s="773"/>
      <c r="R17" s="773"/>
      <c r="S17" s="773"/>
      <c r="T17" s="773"/>
      <c r="U17" s="773"/>
    </row>
    <row r="18" spans="1:28" ht="76.5" customHeight="1" x14ac:dyDescent="0.3">
      <c r="A18" s="208" t="s">
        <v>229</v>
      </c>
      <c r="B18" s="68"/>
      <c r="C18" s="118"/>
      <c r="D18" s="89">
        <f t="shared" ref="D18:D22" si="0">B18*C18</f>
        <v>0</v>
      </c>
      <c r="E18" s="720"/>
      <c r="F18" s="105"/>
      <c r="O18" s="11"/>
      <c r="P18" s="11"/>
      <c r="Q18" s="11"/>
      <c r="R18" s="11"/>
      <c r="S18" s="11"/>
      <c r="T18" s="11"/>
      <c r="U18" s="11"/>
    </row>
    <row r="19" spans="1:28" ht="51" customHeight="1" x14ac:dyDescent="0.3">
      <c r="A19" s="208" t="s">
        <v>230</v>
      </c>
      <c r="B19" s="68"/>
      <c r="C19" s="387"/>
      <c r="D19" s="90">
        <f t="shared" si="0"/>
        <v>0</v>
      </c>
      <c r="E19" s="721"/>
      <c r="F19" s="105"/>
    </row>
    <row r="20" spans="1:28" ht="51" customHeight="1" x14ac:dyDescent="0.3">
      <c r="A20" s="208" t="s">
        <v>231</v>
      </c>
      <c r="B20" s="68"/>
      <c r="C20" s="387"/>
      <c r="D20" s="90">
        <f t="shared" si="0"/>
        <v>0</v>
      </c>
      <c r="E20" s="721"/>
      <c r="F20" s="105"/>
    </row>
    <row r="21" spans="1:28" ht="44.25" customHeight="1" x14ac:dyDescent="0.3">
      <c r="A21" s="208" t="s">
        <v>232</v>
      </c>
      <c r="B21" s="68"/>
      <c r="C21" s="387"/>
      <c r="D21" s="90">
        <f t="shared" si="0"/>
        <v>0</v>
      </c>
      <c r="E21" s="721"/>
      <c r="F21" s="105"/>
    </row>
    <row r="22" spans="1:28" ht="102" customHeight="1" thickBot="1" x14ac:dyDescent="0.35">
      <c r="A22" s="208" t="s">
        <v>618</v>
      </c>
      <c r="B22" s="68"/>
      <c r="C22" s="387"/>
      <c r="D22" s="90">
        <f t="shared" si="0"/>
        <v>0</v>
      </c>
      <c r="E22" s="721"/>
      <c r="F22" s="105"/>
    </row>
    <row r="23" spans="1:28" ht="24.75" customHeight="1" thickBot="1" x14ac:dyDescent="0.35">
      <c r="A23" s="722" t="s">
        <v>233</v>
      </c>
      <c r="B23" s="722"/>
      <c r="C23" s="716"/>
      <c r="D23" s="97">
        <f>SUM(D18:D22)</f>
        <v>0</v>
      </c>
      <c r="E23" s="386"/>
      <c r="F23" s="115"/>
    </row>
    <row r="24" spans="1:28" ht="15" customHeight="1" x14ac:dyDescent="0.3">
      <c r="A24" s="111"/>
      <c r="B24" s="385"/>
      <c r="C24" s="112"/>
      <c r="D24" s="112"/>
      <c r="E24" s="105"/>
      <c r="F24" s="105"/>
    </row>
    <row r="25" spans="1:28" ht="15" customHeight="1" x14ac:dyDescent="0.3">
      <c r="A25" s="723" t="s">
        <v>234</v>
      </c>
      <c r="B25" s="723"/>
      <c r="C25" s="723"/>
      <c r="D25" s="723"/>
      <c r="E25" s="723"/>
      <c r="F25" s="723"/>
      <c r="G25" s="723"/>
      <c r="H25" s="723"/>
      <c r="I25" s="723"/>
      <c r="J25" s="124"/>
      <c r="K25" s="124"/>
      <c r="L25" s="124"/>
    </row>
    <row r="26" spans="1:28" ht="72" customHeight="1" thickBot="1" x14ac:dyDescent="0.35">
      <c r="A26" s="127"/>
      <c r="B26" s="104" t="s">
        <v>235</v>
      </c>
      <c r="C26" s="180" t="s">
        <v>140</v>
      </c>
      <c r="D26" s="296" t="s">
        <v>218</v>
      </c>
      <c r="E26" s="294" t="s">
        <v>150</v>
      </c>
      <c r="F26" s="296" t="s">
        <v>219</v>
      </c>
      <c r="G26" s="296" t="s">
        <v>151</v>
      </c>
      <c r="H26" s="103" t="s">
        <v>93</v>
      </c>
      <c r="I26" s="104" t="s">
        <v>152</v>
      </c>
      <c r="L26" s="12"/>
      <c r="N26" s="4"/>
      <c r="X26" s="383"/>
      <c r="Y26" s="383"/>
      <c r="AA26" s="4"/>
      <c r="AB26" s="4"/>
    </row>
    <row r="27" spans="1:28" ht="38.25" customHeight="1" thickBot="1" x14ac:dyDescent="0.35">
      <c r="A27" s="130" t="s">
        <v>236</v>
      </c>
      <c r="B27" s="128"/>
      <c r="C27" s="173"/>
      <c r="D27" s="174"/>
      <c r="E27" s="175"/>
      <c r="F27" s="173"/>
      <c r="G27" s="176"/>
      <c r="H27" s="172">
        <f>B27*((C27*(D27+E27))+(F27*G27))</f>
        <v>0</v>
      </c>
      <c r="I27" s="417"/>
      <c r="L27" s="12"/>
      <c r="N27" s="4"/>
      <c r="X27" s="383"/>
      <c r="Y27" s="383"/>
      <c r="AA27" s="4"/>
      <c r="AB27" s="4"/>
    </row>
    <row r="28" spans="1:28" ht="19.5" customHeight="1" x14ac:dyDescent="0.3">
      <c r="A28" s="151"/>
      <c r="B28" s="151"/>
      <c r="C28" s="151"/>
      <c r="D28" s="151"/>
      <c r="E28" s="151"/>
      <c r="F28" s="151"/>
      <c r="G28" s="151"/>
      <c r="H28" s="151"/>
      <c r="I28" s="151"/>
      <c r="J28" s="134"/>
      <c r="K28" s="151"/>
    </row>
    <row r="29" spans="1:28" ht="21" customHeight="1" x14ac:dyDescent="0.3">
      <c r="A29" s="713" t="s">
        <v>413</v>
      </c>
      <c r="B29" s="713"/>
      <c r="C29" s="713"/>
      <c r="D29" s="713"/>
      <c r="E29" s="713"/>
      <c r="G29" s="109"/>
      <c r="N29" s="4"/>
      <c r="Q29" s="383"/>
      <c r="R29" s="383"/>
      <c r="S29" s="383"/>
      <c r="Z29" s="4"/>
      <c r="AA29" s="4"/>
      <c r="AB29" s="4"/>
    </row>
    <row r="30" spans="1:28" ht="53.25" customHeight="1" x14ac:dyDescent="0.3">
      <c r="A30" s="125" t="s">
        <v>404</v>
      </c>
      <c r="B30" s="125" t="s">
        <v>405</v>
      </c>
      <c r="C30" s="125" t="s">
        <v>143</v>
      </c>
      <c r="D30" s="125" t="s">
        <v>406</v>
      </c>
      <c r="E30" s="96" t="s">
        <v>152</v>
      </c>
      <c r="G30" s="109"/>
      <c r="N30" s="4"/>
      <c r="Q30" s="383"/>
      <c r="R30" s="383"/>
      <c r="S30" s="383"/>
      <c r="Z30" s="4"/>
      <c r="AA30" s="4"/>
      <c r="AB30" s="4"/>
    </row>
    <row r="31" spans="1:28" ht="32.25" customHeight="1" x14ac:dyDescent="0.3">
      <c r="A31" s="499" t="s">
        <v>408</v>
      </c>
      <c r="B31" s="68"/>
      <c r="C31" s="118"/>
      <c r="D31" s="66">
        <f>B31*C31</f>
        <v>0</v>
      </c>
      <c r="E31" s="714"/>
      <c r="G31" s="109"/>
      <c r="N31" s="4"/>
      <c r="Q31" s="383"/>
      <c r="R31" s="383"/>
      <c r="S31" s="383"/>
      <c r="Z31" s="4"/>
      <c r="AA31" s="4"/>
      <c r="AB31" s="4"/>
    </row>
    <row r="32" spans="1:28" ht="32.25" customHeight="1" x14ac:dyDescent="0.3">
      <c r="A32" s="499" t="s">
        <v>408</v>
      </c>
      <c r="B32" s="68"/>
      <c r="C32" s="118"/>
      <c r="D32" s="66">
        <f>B32*C32</f>
        <v>0</v>
      </c>
      <c r="E32" s="715"/>
      <c r="G32" s="109"/>
      <c r="N32" s="4"/>
      <c r="Q32" s="383"/>
      <c r="R32" s="383"/>
      <c r="S32" s="383"/>
      <c r="Z32" s="4"/>
      <c r="AA32" s="4"/>
      <c r="AB32" s="4"/>
    </row>
    <row r="33" spans="1:28" ht="32.25" customHeight="1" x14ac:dyDescent="0.3">
      <c r="A33" s="499" t="s">
        <v>408</v>
      </c>
      <c r="B33" s="68"/>
      <c r="C33" s="118"/>
      <c r="D33" s="66">
        <f>B33*C33</f>
        <v>0</v>
      </c>
      <c r="E33" s="715"/>
      <c r="G33" s="109"/>
      <c r="N33" s="4"/>
      <c r="Q33" s="383"/>
      <c r="R33" s="383"/>
      <c r="S33" s="383"/>
      <c r="Z33" s="4"/>
      <c r="AA33" s="4"/>
      <c r="AB33" s="4"/>
    </row>
    <row r="34" spans="1:28" ht="32.25" customHeight="1" x14ac:dyDescent="0.3">
      <c r="A34" s="499" t="s">
        <v>408</v>
      </c>
      <c r="B34" s="68"/>
      <c r="C34" s="118"/>
      <c r="D34" s="66">
        <f>B34*C34</f>
        <v>0</v>
      </c>
      <c r="E34" s="715"/>
      <c r="G34" s="109"/>
      <c r="N34" s="4"/>
      <c r="Q34" s="383"/>
      <c r="R34" s="383"/>
      <c r="S34" s="383"/>
      <c r="Z34" s="4"/>
      <c r="AA34" s="4"/>
      <c r="AB34" s="4"/>
    </row>
    <row r="35" spans="1:28" ht="32.25" customHeight="1" thickBot="1" x14ac:dyDescent="0.35">
      <c r="A35" s="499" t="s">
        <v>408</v>
      </c>
      <c r="B35" s="68"/>
      <c r="C35" s="118"/>
      <c r="D35" s="497">
        <f>B35*C35</f>
        <v>0</v>
      </c>
      <c r="E35" s="715"/>
      <c r="G35" s="109"/>
      <c r="N35" s="4"/>
      <c r="Q35" s="383"/>
      <c r="R35" s="383"/>
      <c r="S35" s="383"/>
      <c r="Z35" s="4"/>
      <c r="AA35" s="4"/>
      <c r="AB35" s="4"/>
    </row>
    <row r="36" spans="1:28" ht="32.25" customHeight="1" thickBot="1" x14ac:dyDescent="0.35">
      <c r="A36" s="716" t="s">
        <v>414</v>
      </c>
      <c r="B36" s="717"/>
      <c r="C36" s="718"/>
      <c r="D36" s="97">
        <f>SUM(D31:D35)</f>
        <v>0</v>
      </c>
      <c r="E36" s="417"/>
      <c r="G36" s="109"/>
      <c r="N36" s="4"/>
      <c r="Q36" s="383"/>
      <c r="R36" s="383"/>
      <c r="S36" s="383"/>
      <c r="Z36" s="4"/>
      <c r="AA36" s="4"/>
      <c r="AB36" s="4"/>
    </row>
    <row r="37" spans="1:28" ht="15" customHeight="1" thickBot="1" x14ac:dyDescent="0.35">
      <c r="A37" s="494"/>
      <c r="B37" s="495"/>
      <c r="C37" s="498"/>
      <c r="D37" s="109"/>
      <c r="E37" s="109"/>
      <c r="G37" s="109"/>
      <c r="N37" s="4"/>
      <c r="Q37" s="383"/>
      <c r="R37" s="383"/>
      <c r="S37" s="383"/>
      <c r="Z37" s="4"/>
      <c r="AA37" s="4"/>
      <c r="AB37" s="4"/>
    </row>
    <row r="38" spans="1:28" ht="30.75" customHeight="1" thickBot="1" x14ac:dyDescent="0.35">
      <c r="A38" s="710" t="s">
        <v>498</v>
      </c>
      <c r="B38" s="711"/>
      <c r="C38" s="712"/>
      <c r="D38" s="179">
        <f>D23+H27+D36</f>
        <v>0</v>
      </c>
      <c r="E38" s="102"/>
      <c r="F38" s="102"/>
      <c r="G38" s="102"/>
      <c r="H38" s="102"/>
      <c r="I38" s="102"/>
      <c r="J38" s="7"/>
      <c r="K38" s="151"/>
    </row>
    <row r="39" spans="1:28" ht="15" customHeight="1" x14ac:dyDescent="0.3"/>
    <row r="40" spans="1:28" ht="52.5" customHeight="1" x14ac:dyDescent="0.3">
      <c r="A40" s="716" t="s">
        <v>656</v>
      </c>
      <c r="B40" s="717"/>
      <c r="C40" s="744"/>
      <c r="D40" s="546"/>
    </row>
    <row r="41" spans="1:28" ht="15" customHeight="1" x14ac:dyDescent="0.3"/>
    <row r="42" spans="1:28" ht="15" customHeight="1" x14ac:dyDescent="0.3"/>
    <row r="43" spans="1:28" ht="15" customHeight="1" x14ac:dyDescent="0.3"/>
    <row r="44" spans="1:28" ht="15" customHeight="1" x14ac:dyDescent="0.3"/>
    <row r="45" spans="1:28" ht="15" customHeight="1" x14ac:dyDescent="0.3"/>
    <row r="46" spans="1:28" ht="15" customHeight="1" x14ac:dyDescent="0.3"/>
    <row r="47" spans="1:28" ht="15" customHeight="1" x14ac:dyDescent="0.3"/>
    <row r="48" spans="1:2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sheetData>
  <sheetProtection algorithmName="SHA-512" hashValue="i3RXl7dV4+t/nlh7BOdFonP0JRbjgVBjNCGWNZej3S2b0+5dq3jilFis7uzlDHi1FW3U0p2zqiQFpciR/kZ/gg==" saltValue="5RPmW7v1qXQDypzlxiABAw==" spinCount="100000" sheet="1" objects="1" scenarios="1"/>
  <mergeCells count="11">
    <mergeCell ref="A40:C40"/>
    <mergeCell ref="A23:C23"/>
    <mergeCell ref="A38:C38"/>
    <mergeCell ref="A25:I25"/>
    <mergeCell ref="O1:U1"/>
    <mergeCell ref="O2:U17"/>
    <mergeCell ref="A16:E16"/>
    <mergeCell ref="E18:E22"/>
    <mergeCell ref="A29:E29"/>
    <mergeCell ref="E31:E35"/>
    <mergeCell ref="A36:C3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4CA7F0-675E-4C48-8B17-0369BDF13AAD}">
          <x14:formula1>
            <xm:f>'NGA-MANDATED AND THEMATIC PLANS'!$C$2:$C$37</xm:f>
          </x14:formula1>
          <xm:sqref>E36 E23 I27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17"/>
  <sheetViews>
    <sheetView zoomScale="85" zoomScaleNormal="85" workbookViewId="0"/>
  </sheetViews>
  <sheetFormatPr defaultColWidth="9.109375" defaultRowHeight="14.4" x14ac:dyDescent="0.3"/>
  <cols>
    <col min="1" max="1" width="41.6640625" style="4" customWidth="1"/>
    <col min="2" max="2" width="18.5546875" style="4" customWidth="1"/>
    <col min="3" max="3" width="18.6640625" style="4" customWidth="1"/>
    <col min="4" max="4" width="18.5546875" style="4" customWidth="1"/>
    <col min="5" max="5" width="18.6640625" style="4" customWidth="1"/>
    <col min="6" max="6" width="18.5546875" style="4" customWidth="1"/>
    <col min="7" max="7" width="18.88671875" style="4" customWidth="1"/>
    <col min="8" max="8" width="21.6640625" style="4" customWidth="1"/>
    <col min="9" max="9" width="19.33203125" style="4" customWidth="1"/>
    <col min="10" max="11" width="18.6640625" style="4" customWidth="1"/>
    <col min="12" max="13" width="3.6640625" style="4" customWidth="1"/>
    <col min="14" max="17" width="9.109375" style="4"/>
    <col min="18" max="20" width="9.109375" style="383"/>
    <col min="21" max="16384" width="9.109375" style="4"/>
  </cols>
  <sheetData>
    <row r="1" spans="1:22" s="5" customFormat="1" ht="18" customHeight="1" x14ac:dyDescent="0.3">
      <c r="A1" s="58" t="s">
        <v>500</v>
      </c>
      <c r="B1" s="58"/>
      <c r="C1" s="58"/>
      <c r="D1" s="58"/>
      <c r="E1" s="58"/>
      <c r="F1" s="58"/>
      <c r="G1" s="58"/>
      <c r="H1" s="58"/>
      <c r="I1" s="58"/>
      <c r="J1" s="58"/>
      <c r="K1" s="58"/>
      <c r="R1" s="538"/>
      <c r="S1" s="538"/>
      <c r="T1" s="538"/>
    </row>
    <row r="2" spans="1:22" ht="15" customHeight="1" x14ac:dyDescent="0.3">
      <c r="A2" s="56"/>
      <c r="B2" s="57"/>
      <c r="C2" s="57"/>
      <c r="D2" s="57"/>
      <c r="E2" s="57"/>
      <c r="F2" s="57"/>
      <c r="G2" s="57"/>
      <c r="H2" s="57"/>
      <c r="I2" s="57"/>
      <c r="J2" s="57"/>
      <c r="K2" s="57"/>
    </row>
    <row r="3" spans="1:22" s="61" customFormat="1" ht="15" customHeight="1" x14ac:dyDescent="0.3">
      <c r="A3" s="719" t="s">
        <v>256</v>
      </c>
      <c r="B3" s="719"/>
      <c r="C3" s="719"/>
      <c r="D3" s="719"/>
      <c r="E3" s="719"/>
      <c r="F3" s="114"/>
      <c r="G3" s="64"/>
      <c r="H3" s="64"/>
      <c r="I3" s="64"/>
      <c r="J3" s="64"/>
      <c r="K3" s="64"/>
    </row>
    <row r="4" spans="1:22" s="8" customFormat="1" ht="66.75" customHeight="1" x14ac:dyDescent="0.3">
      <c r="A4" s="100"/>
      <c r="B4" s="110" t="s">
        <v>142</v>
      </c>
      <c r="C4" s="51" t="s">
        <v>143</v>
      </c>
      <c r="D4" s="110" t="s">
        <v>93</v>
      </c>
      <c r="E4" s="106" t="s">
        <v>152</v>
      </c>
      <c r="F4" s="105"/>
      <c r="G4" s="4"/>
      <c r="H4" s="4"/>
      <c r="I4" s="4"/>
      <c r="J4" s="4"/>
      <c r="K4" s="4"/>
    </row>
    <row r="5" spans="1:22" ht="68.25" customHeight="1" x14ac:dyDescent="0.3">
      <c r="A5" s="208" t="s">
        <v>568</v>
      </c>
      <c r="B5" s="68"/>
      <c r="C5" s="118"/>
      <c r="D5" s="89">
        <f>B5*C5</f>
        <v>0</v>
      </c>
      <c r="E5" s="720"/>
      <c r="F5" s="105"/>
    </row>
    <row r="6" spans="1:22" ht="51" customHeight="1" x14ac:dyDescent="0.3">
      <c r="A6" s="208" t="s">
        <v>238</v>
      </c>
      <c r="B6" s="68"/>
      <c r="C6" s="387"/>
      <c r="D6" s="90">
        <f>B6*C6</f>
        <v>0</v>
      </c>
      <c r="E6" s="721"/>
      <c r="F6" s="105"/>
    </row>
    <row r="7" spans="1:22" ht="92.25" customHeight="1" x14ac:dyDescent="0.3">
      <c r="A7" s="208" t="s">
        <v>569</v>
      </c>
      <c r="B7" s="68"/>
      <c r="C7" s="387"/>
      <c r="D7" s="90">
        <f>B7*C7</f>
        <v>0</v>
      </c>
      <c r="E7" s="721"/>
      <c r="F7" s="105"/>
    </row>
    <row r="8" spans="1:22" ht="116.4" customHeight="1" thickBot="1" x14ac:dyDescent="0.35">
      <c r="A8" s="208" t="s">
        <v>619</v>
      </c>
      <c r="B8" s="68"/>
      <c r="C8" s="387"/>
      <c r="D8" s="90">
        <f>B8*C8</f>
        <v>0</v>
      </c>
      <c r="E8" s="721"/>
      <c r="F8" s="105"/>
    </row>
    <row r="9" spans="1:22" ht="32.25" customHeight="1" thickBot="1" x14ac:dyDescent="0.35">
      <c r="A9" s="722" t="s">
        <v>257</v>
      </c>
      <c r="B9" s="722"/>
      <c r="C9" s="716"/>
      <c r="D9" s="97">
        <f>SUM(D5:D8)</f>
        <v>0</v>
      </c>
      <c r="E9" s="417"/>
      <c r="F9" s="115"/>
    </row>
    <row r="10" spans="1:22" ht="15" customHeight="1" x14ac:dyDescent="0.3">
      <c r="A10" s="111"/>
      <c r="B10" s="385"/>
      <c r="C10" s="112"/>
      <c r="D10" s="112"/>
      <c r="E10" s="105"/>
      <c r="F10" s="105"/>
    </row>
    <row r="11" spans="1:22" ht="15" customHeight="1" x14ac:dyDescent="0.3">
      <c r="A11" s="723" t="s">
        <v>242</v>
      </c>
      <c r="B11" s="723"/>
      <c r="C11" s="723"/>
      <c r="D11" s="723"/>
      <c r="E11" s="723"/>
      <c r="F11" s="723"/>
      <c r="G11" s="723"/>
      <c r="H11" s="723"/>
      <c r="I11" s="723"/>
      <c r="J11" s="723"/>
      <c r="K11" s="723"/>
      <c r="L11" s="124"/>
    </row>
    <row r="12" spans="1:22" ht="72" customHeight="1" x14ac:dyDescent="0.3">
      <c r="A12" s="185"/>
      <c r="B12" s="106" t="s">
        <v>239</v>
      </c>
      <c r="C12" s="186" t="s">
        <v>140</v>
      </c>
      <c r="D12" s="297" t="s">
        <v>343</v>
      </c>
      <c r="E12" s="296" t="s">
        <v>346</v>
      </c>
      <c r="F12" s="296" t="s">
        <v>149</v>
      </c>
      <c r="G12" s="160" t="s">
        <v>150</v>
      </c>
      <c r="H12" s="297" t="s">
        <v>219</v>
      </c>
      <c r="I12" s="297" t="s">
        <v>151</v>
      </c>
      <c r="J12" s="103" t="s">
        <v>93</v>
      </c>
      <c r="K12" s="106" t="s">
        <v>152</v>
      </c>
    </row>
    <row r="13" spans="1:22" ht="39.75" customHeight="1" x14ac:dyDescent="0.3">
      <c r="A13" s="246" t="s">
        <v>237</v>
      </c>
      <c r="B13" s="119"/>
      <c r="C13" s="119"/>
      <c r="D13" s="122"/>
      <c r="E13" s="122"/>
      <c r="F13" s="122"/>
      <c r="G13" s="187"/>
      <c r="H13" s="119"/>
      <c r="I13" s="122"/>
      <c r="J13" s="512">
        <f>B13*((C13*(D13+E13+F13+G13))+(H13*I13))</f>
        <v>0</v>
      </c>
      <c r="K13" s="508"/>
    </row>
    <row r="14" spans="1:22" ht="63.75" customHeight="1" x14ac:dyDescent="0.3">
      <c r="A14" s="246" t="s">
        <v>570</v>
      </c>
      <c r="B14" s="119"/>
      <c r="C14" s="119"/>
      <c r="D14" s="122"/>
      <c r="E14" s="122"/>
      <c r="F14" s="122"/>
      <c r="G14" s="187"/>
      <c r="H14" s="119"/>
      <c r="I14" s="122"/>
      <c r="J14" s="512">
        <f>B14*((C14*(D14+E14+F14+G14))+(H14*I14))</f>
        <v>0</v>
      </c>
      <c r="K14" s="508"/>
    </row>
    <row r="15" spans="1:22" ht="38.25" customHeight="1" thickBot="1" x14ac:dyDescent="0.35">
      <c r="A15" s="421" t="s">
        <v>241</v>
      </c>
      <c r="B15" s="419"/>
      <c r="C15" s="419"/>
      <c r="D15" s="420"/>
      <c r="E15" s="420"/>
      <c r="F15" s="420"/>
      <c r="G15" s="420"/>
      <c r="H15" s="419"/>
      <c r="I15" s="420"/>
      <c r="J15" s="513">
        <f>B15*((C15*(D15+E15+F15+G15))+(H15*I15))</f>
        <v>0</v>
      </c>
      <c r="K15" s="508"/>
      <c r="L15" s="134"/>
      <c r="M15" s="151"/>
      <c r="R15" s="4"/>
      <c r="S15" s="4"/>
      <c r="U15" s="383"/>
      <c r="V15" s="383"/>
    </row>
    <row r="16" spans="1:22" ht="24.75" customHeight="1" thickBot="1" x14ac:dyDescent="0.35">
      <c r="A16" s="776" t="s">
        <v>243</v>
      </c>
      <c r="B16" s="777"/>
      <c r="C16" s="777"/>
      <c r="D16" s="777"/>
      <c r="E16" s="777"/>
      <c r="F16" s="777"/>
      <c r="G16" s="777"/>
      <c r="H16" s="777"/>
      <c r="I16" s="778"/>
      <c r="J16" s="318">
        <f>SUM(J13:J15)</f>
        <v>0</v>
      </c>
      <c r="K16" s="319"/>
    </row>
    <row r="17" spans="1:11" ht="15" customHeight="1" x14ac:dyDescent="0.3">
      <c r="C17" s="109"/>
      <c r="H17" s="109"/>
      <c r="J17" s="67"/>
    </row>
    <row r="18" spans="1:11" ht="27" customHeight="1" x14ac:dyDescent="0.3">
      <c r="A18" s="775" t="s">
        <v>244</v>
      </c>
      <c r="B18" s="775"/>
      <c r="C18" s="775"/>
      <c r="D18" s="775"/>
      <c r="E18" s="775"/>
      <c r="F18" s="775"/>
      <c r="G18" s="775"/>
      <c r="H18" s="62"/>
    </row>
    <row r="19" spans="1:11" ht="50.25" customHeight="1" x14ac:dyDescent="0.3">
      <c r="A19" s="181"/>
      <c r="B19" s="296" t="s">
        <v>248</v>
      </c>
      <c r="C19" s="296" t="s">
        <v>249</v>
      </c>
      <c r="D19" s="296" t="s">
        <v>250</v>
      </c>
      <c r="E19" s="296" t="s">
        <v>251</v>
      </c>
      <c r="F19" s="63" t="s">
        <v>93</v>
      </c>
      <c r="G19" s="106" t="s">
        <v>152</v>
      </c>
      <c r="H19" s="182"/>
    </row>
    <row r="20" spans="1:11" ht="28.5" customHeight="1" x14ac:dyDescent="0.3">
      <c r="A20" s="190" t="s">
        <v>245</v>
      </c>
      <c r="B20" s="192"/>
      <c r="C20" s="192"/>
      <c r="D20" s="192"/>
      <c r="E20" s="192"/>
      <c r="F20" s="191">
        <f>SUM(B20:E20)</f>
        <v>0</v>
      </c>
      <c r="G20" s="508"/>
      <c r="H20" s="183"/>
    </row>
    <row r="21" spans="1:11" ht="28.5" customHeight="1" x14ac:dyDescent="0.3">
      <c r="A21" s="190" t="s">
        <v>246</v>
      </c>
      <c r="B21" s="193"/>
      <c r="C21" s="193"/>
      <c r="D21" s="193"/>
      <c r="E21" s="193"/>
      <c r="F21" s="191">
        <f>SUM(B21:E21)</f>
        <v>0</v>
      </c>
      <c r="G21" s="508"/>
      <c r="H21" s="6"/>
    </row>
    <row r="22" spans="1:11" ht="28.5" customHeight="1" thickBot="1" x14ac:dyDescent="0.35">
      <c r="A22" s="190" t="s">
        <v>247</v>
      </c>
      <c r="B22" s="187"/>
      <c r="C22" s="187"/>
      <c r="D22" s="187"/>
      <c r="E22" s="187"/>
      <c r="F22" s="194">
        <f>SUM(B22:E22)</f>
        <v>0</v>
      </c>
      <c r="G22" s="508"/>
      <c r="H22" s="6"/>
    </row>
    <row r="23" spans="1:11" ht="33" customHeight="1" thickBot="1" x14ac:dyDescent="0.35">
      <c r="A23" s="699" t="s">
        <v>252</v>
      </c>
      <c r="B23" s="700"/>
      <c r="C23" s="700"/>
      <c r="D23" s="700"/>
      <c r="E23" s="700"/>
      <c r="F23" s="195">
        <f>SUM(F20:F22)</f>
        <v>0</v>
      </c>
      <c r="G23" s="184"/>
      <c r="H23" s="184"/>
    </row>
    <row r="24" spans="1:11" ht="15" customHeight="1" x14ac:dyDescent="0.3"/>
    <row r="25" spans="1:11" s="61" customFormat="1" ht="18.75" customHeight="1" x14ac:dyDescent="0.3">
      <c r="A25" s="719" t="s">
        <v>504</v>
      </c>
      <c r="B25" s="719"/>
      <c r="C25" s="719"/>
      <c r="D25" s="719"/>
      <c r="E25" s="719"/>
      <c r="F25" s="114"/>
      <c r="G25" s="64"/>
      <c r="H25" s="64"/>
      <c r="I25" s="64"/>
      <c r="J25" s="64"/>
      <c r="K25" s="64"/>
    </row>
    <row r="26" spans="1:11" s="8" customFormat="1" ht="48" customHeight="1" x14ac:dyDescent="0.3">
      <c r="A26" s="51" t="s">
        <v>505</v>
      </c>
      <c r="B26" s="110" t="s">
        <v>142</v>
      </c>
      <c r="C26" s="110" t="s">
        <v>143</v>
      </c>
      <c r="D26" s="110" t="s">
        <v>93</v>
      </c>
      <c r="E26" s="106" t="s">
        <v>152</v>
      </c>
      <c r="F26" s="105"/>
      <c r="G26" s="4"/>
      <c r="H26" s="4"/>
      <c r="I26" s="4"/>
      <c r="J26" s="4"/>
      <c r="K26" s="4"/>
    </row>
    <row r="27" spans="1:11" ht="47.25" customHeight="1" x14ac:dyDescent="0.3">
      <c r="A27" s="389" t="s">
        <v>157</v>
      </c>
      <c r="B27" s="68"/>
      <c r="C27" s="118"/>
      <c r="D27" s="89">
        <f t="shared" ref="D27:D37" si="0">B27*C27</f>
        <v>0</v>
      </c>
      <c r="E27" s="720"/>
      <c r="F27" s="105"/>
    </row>
    <row r="28" spans="1:11" ht="81.75" customHeight="1" x14ac:dyDescent="0.3">
      <c r="A28" s="389" t="s">
        <v>503</v>
      </c>
      <c r="B28" s="68"/>
      <c r="C28" s="118"/>
      <c r="D28" s="89">
        <f t="shared" si="0"/>
        <v>0</v>
      </c>
      <c r="E28" s="721"/>
      <c r="F28" s="105"/>
    </row>
    <row r="29" spans="1:11" ht="58.5" customHeight="1" x14ac:dyDescent="0.3">
      <c r="A29" s="389" t="s">
        <v>158</v>
      </c>
      <c r="B29" s="68"/>
      <c r="C29" s="118"/>
      <c r="D29" s="90">
        <f t="shared" si="0"/>
        <v>0</v>
      </c>
      <c r="E29" s="721"/>
      <c r="F29" s="105"/>
    </row>
    <row r="30" spans="1:11" ht="58.5" customHeight="1" x14ac:dyDescent="0.3">
      <c r="A30" s="389" t="s">
        <v>158</v>
      </c>
      <c r="B30" s="68"/>
      <c r="C30" s="387"/>
      <c r="D30" s="90">
        <f t="shared" si="0"/>
        <v>0</v>
      </c>
      <c r="E30" s="721"/>
      <c r="F30" s="105"/>
    </row>
    <row r="31" spans="1:11" ht="58.5" customHeight="1" x14ac:dyDescent="0.3">
      <c r="A31" s="389" t="s">
        <v>508</v>
      </c>
      <c r="B31" s="68"/>
      <c r="C31" s="387"/>
      <c r="D31" s="90">
        <f t="shared" si="0"/>
        <v>0</v>
      </c>
      <c r="E31" s="721"/>
      <c r="F31" s="105"/>
    </row>
    <row r="32" spans="1:11" ht="58.5" customHeight="1" x14ac:dyDescent="0.3">
      <c r="A32" s="389" t="s">
        <v>506</v>
      </c>
      <c r="B32" s="68"/>
      <c r="C32" s="387"/>
      <c r="D32" s="90">
        <f t="shared" si="0"/>
        <v>0</v>
      </c>
      <c r="E32" s="721"/>
      <c r="F32" s="105"/>
    </row>
    <row r="33" spans="1:20" ht="58.5" customHeight="1" x14ac:dyDescent="0.3">
      <c r="A33" s="389" t="s">
        <v>507</v>
      </c>
      <c r="B33" s="68"/>
      <c r="C33" s="387"/>
      <c r="D33" s="90">
        <f t="shared" si="0"/>
        <v>0</v>
      </c>
      <c r="E33" s="721"/>
      <c r="F33" s="105"/>
    </row>
    <row r="34" spans="1:20" ht="69.75" customHeight="1" x14ac:dyDescent="0.3">
      <c r="A34" s="389" t="s">
        <v>161</v>
      </c>
      <c r="B34" s="68"/>
      <c r="C34" s="387"/>
      <c r="D34" s="90">
        <f t="shared" si="0"/>
        <v>0</v>
      </c>
      <c r="E34" s="721"/>
      <c r="F34" s="105"/>
    </row>
    <row r="35" spans="1:20" ht="51.75" customHeight="1" x14ac:dyDescent="0.3">
      <c r="A35" s="208" t="s">
        <v>159</v>
      </c>
      <c r="B35" s="68"/>
      <c r="C35" s="387"/>
      <c r="D35" s="90">
        <f t="shared" si="0"/>
        <v>0</v>
      </c>
      <c r="E35" s="721"/>
      <c r="F35" s="105"/>
    </row>
    <row r="36" spans="1:20" ht="51.75" customHeight="1" x14ac:dyDescent="0.3">
      <c r="A36" s="65" t="s">
        <v>146</v>
      </c>
      <c r="B36" s="68"/>
      <c r="C36" s="117">
        <v>1</v>
      </c>
      <c r="D36" s="89">
        <f t="shared" si="0"/>
        <v>0</v>
      </c>
      <c r="E36" s="774"/>
      <c r="F36" s="105"/>
    </row>
    <row r="37" spans="1:20" ht="51.75" customHeight="1" x14ac:dyDescent="0.3">
      <c r="A37" s="389" t="s">
        <v>509</v>
      </c>
      <c r="B37" s="68"/>
      <c r="C37" s="387"/>
      <c r="D37" s="568">
        <f t="shared" si="0"/>
        <v>0</v>
      </c>
      <c r="E37" s="565"/>
      <c r="F37" s="105"/>
    </row>
    <row r="38" spans="1:20" ht="51.75" customHeight="1" x14ac:dyDescent="0.3">
      <c r="A38" s="389" t="s">
        <v>509</v>
      </c>
      <c r="B38" s="68"/>
      <c r="C38" s="387"/>
      <c r="D38" s="568"/>
      <c r="E38" s="565"/>
      <c r="F38" s="105"/>
    </row>
    <row r="39" spans="1:20" ht="51.75" customHeight="1" thickBot="1" x14ac:dyDescent="0.35">
      <c r="A39" s="389" t="s">
        <v>509</v>
      </c>
      <c r="B39" s="68"/>
      <c r="C39" s="387"/>
      <c r="D39" s="90">
        <f>B39*C39</f>
        <v>0</v>
      </c>
      <c r="E39" s="565"/>
      <c r="F39" s="105"/>
    </row>
    <row r="40" spans="1:20" ht="33" customHeight="1" thickBot="1" x14ac:dyDescent="0.35">
      <c r="A40" s="722" t="s">
        <v>527</v>
      </c>
      <c r="B40" s="722"/>
      <c r="C40" s="716"/>
      <c r="D40" s="97">
        <f>SUM(D27:D36)</f>
        <v>0</v>
      </c>
      <c r="E40" s="386"/>
      <c r="F40" s="115"/>
    </row>
    <row r="41" spans="1:20" ht="15" customHeight="1" x14ac:dyDescent="0.3">
      <c r="A41" s="111"/>
      <c r="B41" s="385"/>
      <c r="C41" s="112"/>
      <c r="D41" s="112"/>
      <c r="E41" s="105"/>
      <c r="F41" s="105"/>
    </row>
    <row r="42" spans="1:20" ht="21" customHeight="1" x14ac:dyDescent="0.3">
      <c r="A42" s="713" t="s">
        <v>415</v>
      </c>
      <c r="B42" s="713"/>
      <c r="C42" s="713"/>
      <c r="D42" s="713"/>
      <c r="E42" s="713"/>
      <c r="G42" s="109"/>
      <c r="Q42" s="383"/>
      <c r="T42" s="4"/>
    </row>
    <row r="43" spans="1:20" ht="53.25" customHeight="1" x14ac:dyDescent="0.3">
      <c r="A43" s="125" t="s">
        <v>404</v>
      </c>
      <c r="B43" s="125" t="s">
        <v>405</v>
      </c>
      <c r="C43" s="125" t="s">
        <v>143</v>
      </c>
      <c r="D43" s="125" t="s">
        <v>406</v>
      </c>
      <c r="E43" s="96" t="s">
        <v>152</v>
      </c>
      <c r="G43" s="109"/>
      <c r="Q43" s="383"/>
      <c r="T43" s="4"/>
    </row>
    <row r="44" spans="1:20" ht="32.25" customHeight="1" x14ac:dyDescent="0.3">
      <c r="A44" s="499" t="s">
        <v>408</v>
      </c>
      <c r="B44" s="68"/>
      <c r="C44" s="118"/>
      <c r="D44" s="66">
        <f>B44*C44</f>
        <v>0</v>
      </c>
      <c r="E44" s="714"/>
      <c r="G44" s="109"/>
      <c r="Q44" s="383"/>
      <c r="T44" s="4"/>
    </row>
    <row r="45" spans="1:20" ht="32.25" customHeight="1" x14ac:dyDescent="0.3">
      <c r="A45" s="499" t="s">
        <v>408</v>
      </c>
      <c r="B45" s="68"/>
      <c r="C45" s="118"/>
      <c r="D45" s="66">
        <f>B45*C45</f>
        <v>0</v>
      </c>
      <c r="E45" s="715"/>
      <c r="G45" s="109"/>
      <c r="Q45" s="383"/>
      <c r="T45" s="4"/>
    </row>
    <row r="46" spans="1:20" ht="32.25" customHeight="1" x14ac:dyDescent="0.3">
      <c r="A46" s="499" t="s">
        <v>408</v>
      </c>
      <c r="B46" s="68"/>
      <c r="C46" s="118"/>
      <c r="D46" s="66">
        <f>B46*C46</f>
        <v>0</v>
      </c>
      <c r="E46" s="715"/>
      <c r="G46" s="109"/>
      <c r="Q46" s="383"/>
      <c r="T46" s="4"/>
    </row>
    <row r="47" spans="1:20" ht="32.25" customHeight="1" x14ac:dyDescent="0.3">
      <c r="A47" s="499" t="s">
        <v>408</v>
      </c>
      <c r="B47" s="68"/>
      <c r="C47" s="118"/>
      <c r="D47" s="66">
        <f>B47*C47</f>
        <v>0</v>
      </c>
      <c r="E47" s="715"/>
      <c r="G47" s="109"/>
      <c r="Q47" s="383"/>
      <c r="T47" s="4"/>
    </row>
    <row r="48" spans="1:20" ht="32.25" customHeight="1" thickBot="1" x14ac:dyDescent="0.35">
      <c r="A48" s="499" t="s">
        <v>408</v>
      </c>
      <c r="B48" s="68"/>
      <c r="C48" s="118"/>
      <c r="D48" s="497">
        <f>B48*C48</f>
        <v>0</v>
      </c>
      <c r="E48" s="715"/>
      <c r="G48" s="109"/>
      <c r="Q48" s="383"/>
      <c r="T48" s="4"/>
    </row>
    <row r="49" spans="1:20" ht="32.25" customHeight="1" thickBot="1" x14ac:dyDescent="0.35">
      <c r="A49" s="716" t="s">
        <v>416</v>
      </c>
      <c r="B49" s="717"/>
      <c r="C49" s="718"/>
      <c r="D49" s="97">
        <f>SUM(D44:D48)</f>
        <v>0</v>
      </c>
      <c r="E49" s="508"/>
      <c r="G49" s="109"/>
      <c r="Q49" s="383"/>
      <c r="T49" s="4"/>
    </row>
    <row r="50" spans="1:20" ht="15" customHeight="1" thickBot="1" x14ac:dyDescent="0.35">
      <c r="A50" s="494"/>
      <c r="B50" s="495"/>
      <c r="C50" s="498"/>
      <c r="D50" s="109"/>
      <c r="E50" s="109"/>
      <c r="G50" s="109"/>
      <c r="Q50" s="383"/>
      <c r="T50" s="4"/>
    </row>
    <row r="51" spans="1:20" ht="33.75" customHeight="1" thickBot="1" x14ac:dyDescent="0.35">
      <c r="A51" s="710" t="s">
        <v>510</v>
      </c>
      <c r="B51" s="711"/>
      <c r="C51" s="712"/>
      <c r="D51" s="179">
        <f>SUM(D9,J16,F23,D40,D49)</f>
        <v>0</v>
      </c>
    </row>
    <row r="52" spans="1:20" ht="15" customHeight="1" x14ac:dyDescent="0.3"/>
    <row r="53" spans="1:20" ht="57.75" customHeight="1" x14ac:dyDescent="0.3">
      <c r="A53" s="716" t="s">
        <v>657</v>
      </c>
      <c r="B53" s="717"/>
      <c r="C53" s="744"/>
      <c r="D53" s="546"/>
    </row>
    <row r="54" spans="1:20" ht="15" customHeight="1" x14ac:dyDescent="0.3"/>
    <row r="55" spans="1:20" ht="15" customHeight="1" x14ac:dyDescent="0.3"/>
    <row r="56" spans="1:20" ht="15" customHeight="1" x14ac:dyDescent="0.3"/>
    <row r="57" spans="1:20" ht="15" customHeight="1" x14ac:dyDescent="0.3"/>
    <row r="58" spans="1:20" ht="15" customHeight="1" x14ac:dyDescent="0.3"/>
    <row r="59" spans="1:20" ht="15" customHeight="1" x14ac:dyDescent="0.3"/>
    <row r="60" spans="1:20" ht="15" customHeight="1" x14ac:dyDescent="0.3"/>
    <row r="61" spans="1:20" ht="15" customHeight="1" x14ac:dyDescent="0.3"/>
    <row r="62" spans="1:20" ht="15" customHeight="1" x14ac:dyDescent="0.3"/>
    <row r="63" spans="1:20" ht="15" customHeight="1" x14ac:dyDescent="0.3"/>
    <row r="64" spans="1:20"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sheetData>
  <sheetProtection algorithmName="SHA-512" hashValue="nYYHqoo6uK3ErcsSkASQKHSUPKtzy9d7N2qslAv5dgAS21+2NDAbJU9ynbXpf8u66IPCJKW5IyalNbKzNVCt6w==" saltValue="9REpUx0blIt8uZsH3sSUKA==" spinCount="100000" sheet="1" objects="1" scenarios="1"/>
  <mergeCells count="15">
    <mergeCell ref="A53:C53"/>
    <mergeCell ref="A51:C51"/>
    <mergeCell ref="A23:E23"/>
    <mergeCell ref="A18:G18"/>
    <mergeCell ref="A16:I16"/>
    <mergeCell ref="E44:E48"/>
    <mergeCell ref="A49:C49"/>
    <mergeCell ref="A11:K11"/>
    <mergeCell ref="A3:E3"/>
    <mergeCell ref="E5:E8"/>
    <mergeCell ref="A9:C9"/>
    <mergeCell ref="A42:E42"/>
    <mergeCell ref="A25:E25"/>
    <mergeCell ref="E27:E36"/>
    <mergeCell ref="A40:C40"/>
  </mergeCell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ADA2DACC-1AFC-409D-8D6B-94AD1B45A9F4}">
          <x14:formula1>
            <xm:f>'NGA-MANDATED AND THEMATIC PLANS'!$C$2:$C$37</xm:f>
          </x14:formula1>
          <xm:sqref>E49 E9 K13:K15 G20:G22 E40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85"/>
  <sheetViews>
    <sheetView zoomScale="85" zoomScaleNormal="85" workbookViewId="0">
      <selection activeCell="E25" sqref="E25"/>
    </sheetView>
  </sheetViews>
  <sheetFormatPr defaultColWidth="9.109375" defaultRowHeight="14.4" x14ac:dyDescent="0.3"/>
  <cols>
    <col min="1" max="1" width="41.6640625" style="4" customWidth="1"/>
    <col min="2" max="2" width="18.5546875" style="4" customWidth="1"/>
    <col min="3" max="3" width="18.6640625" style="4" customWidth="1"/>
    <col min="4" max="4" width="18.5546875" style="4" customWidth="1"/>
    <col min="5" max="5" width="18.6640625" style="4" customWidth="1"/>
    <col min="6" max="6" width="18.5546875" style="4" customWidth="1"/>
    <col min="7" max="7" width="18.88671875" style="4" customWidth="1"/>
    <col min="8" max="8" width="21.6640625" style="4" customWidth="1"/>
    <col min="9" max="9" width="19.33203125" style="4" customWidth="1"/>
    <col min="10" max="11" width="18.6640625" style="4" customWidth="1"/>
    <col min="12" max="13" width="3.6640625" style="4" customWidth="1"/>
    <col min="14" max="17" width="9.109375" style="4"/>
    <col min="18" max="20" width="9.109375" style="383"/>
    <col min="21" max="16384" width="9.109375" style="4"/>
  </cols>
  <sheetData>
    <row r="1" spans="1:22" ht="19.5" customHeight="1" x14ac:dyDescent="0.3">
      <c r="A1" s="779" t="s">
        <v>501</v>
      </c>
      <c r="B1" s="779"/>
      <c r="C1" s="779"/>
      <c r="D1" s="58"/>
      <c r="E1" s="58"/>
      <c r="F1" s="58"/>
      <c r="G1" s="58"/>
      <c r="H1" s="58"/>
      <c r="I1" s="58"/>
      <c r="J1" s="58"/>
      <c r="K1" s="58"/>
    </row>
    <row r="2" spans="1:22" ht="15" customHeight="1" x14ac:dyDescent="0.3">
      <c r="A2" s="56"/>
      <c r="B2" s="57"/>
      <c r="C2" s="57"/>
      <c r="D2" s="57"/>
      <c r="E2" s="57"/>
      <c r="F2" s="57"/>
      <c r="G2" s="57"/>
      <c r="H2" s="57"/>
      <c r="I2" s="57"/>
      <c r="J2" s="57"/>
      <c r="K2" s="57"/>
    </row>
    <row r="3" spans="1:22" s="61" customFormat="1" ht="15" customHeight="1" x14ac:dyDescent="0.3">
      <c r="A3" s="719" t="s">
        <v>258</v>
      </c>
      <c r="B3" s="719"/>
      <c r="C3" s="719"/>
      <c r="D3" s="719"/>
      <c r="E3" s="719"/>
      <c r="F3" s="114"/>
      <c r="G3" s="64"/>
      <c r="H3" s="64"/>
      <c r="I3" s="64"/>
      <c r="J3" s="64"/>
      <c r="K3" s="64"/>
    </row>
    <row r="4" spans="1:22" s="8" customFormat="1" ht="66.75" customHeight="1" x14ac:dyDescent="0.3">
      <c r="A4" s="100"/>
      <c r="B4" s="110" t="s">
        <v>142</v>
      </c>
      <c r="C4" s="51" t="s">
        <v>143</v>
      </c>
      <c r="D4" s="110" t="s">
        <v>93</v>
      </c>
      <c r="E4" s="106" t="s">
        <v>152</v>
      </c>
      <c r="F4" s="105"/>
      <c r="G4" s="4"/>
      <c r="H4" s="4"/>
      <c r="I4" s="4"/>
      <c r="J4" s="4"/>
      <c r="K4" s="4"/>
    </row>
    <row r="5" spans="1:22" ht="95.25" customHeight="1" x14ac:dyDescent="0.3">
      <c r="A5" s="208" t="s">
        <v>253</v>
      </c>
      <c r="B5" s="68"/>
      <c r="C5" s="118"/>
      <c r="D5" s="89">
        <f>B5*C5</f>
        <v>0</v>
      </c>
      <c r="E5" s="720"/>
      <c r="F5" s="105"/>
    </row>
    <row r="6" spans="1:22" ht="60" customHeight="1" x14ac:dyDescent="0.3">
      <c r="A6" s="208" t="s">
        <v>254</v>
      </c>
      <c r="B6" s="68"/>
      <c r="C6" s="387"/>
      <c r="D6" s="90">
        <f>B6*C6</f>
        <v>0</v>
      </c>
      <c r="E6" s="721"/>
      <c r="F6" s="105"/>
    </row>
    <row r="7" spans="1:22" ht="51" customHeight="1" x14ac:dyDescent="0.3">
      <c r="A7" s="208" t="s">
        <v>255</v>
      </c>
      <c r="B7" s="68"/>
      <c r="C7" s="387"/>
      <c r="D7" s="90">
        <f>B7*C7</f>
        <v>0</v>
      </c>
      <c r="E7" s="721"/>
      <c r="F7" s="105"/>
    </row>
    <row r="8" spans="1:22" ht="72" customHeight="1" thickBot="1" x14ac:dyDescent="0.35">
      <c r="A8" s="208" t="s">
        <v>260</v>
      </c>
      <c r="B8" s="68"/>
      <c r="C8" s="387"/>
      <c r="D8" s="90">
        <f>B8*C8</f>
        <v>0</v>
      </c>
      <c r="E8" s="721"/>
      <c r="F8" s="105"/>
    </row>
    <row r="9" spans="1:22" ht="24.75" customHeight="1" thickBot="1" x14ac:dyDescent="0.35">
      <c r="A9" s="722" t="s">
        <v>259</v>
      </c>
      <c r="B9" s="722"/>
      <c r="C9" s="716"/>
      <c r="D9" s="97">
        <f>SUM(D5:D8)</f>
        <v>0</v>
      </c>
      <c r="E9" s="386"/>
      <c r="F9" s="115"/>
    </row>
    <row r="10" spans="1:22" ht="15" customHeight="1" x14ac:dyDescent="0.3">
      <c r="A10" s="111"/>
      <c r="B10" s="385"/>
      <c r="C10" s="112"/>
      <c r="D10" s="112"/>
      <c r="E10" s="105"/>
      <c r="F10" s="105"/>
    </row>
    <row r="11" spans="1:22" ht="15" customHeight="1" x14ac:dyDescent="0.3">
      <c r="A11" s="723" t="s">
        <v>261</v>
      </c>
      <c r="B11" s="723"/>
      <c r="C11" s="723"/>
      <c r="D11" s="723"/>
      <c r="E11" s="723"/>
      <c r="F11" s="723"/>
      <c r="G11" s="723"/>
      <c r="H11" s="723"/>
      <c r="I11" s="723"/>
      <c r="J11" s="723"/>
      <c r="K11" s="723"/>
      <c r="L11" s="124"/>
    </row>
    <row r="12" spans="1:22" ht="72" customHeight="1" x14ac:dyDescent="0.3">
      <c r="A12" s="185"/>
      <c r="B12" s="106" t="s">
        <v>239</v>
      </c>
      <c r="C12" s="186" t="s">
        <v>140</v>
      </c>
      <c r="D12" s="297" t="s">
        <v>343</v>
      </c>
      <c r="E12" s="296" t="s">
        <v>346</v>
      </c>
      <c r="F12" s="296" t="s">
        <v>149</v>
      </c>
      <c r="G12" s="160" t="s">
        <v>150</v>
      </c>
      <c r="H12" s="297" t="s">
        <v>219</v>
      </c>
      <c r="I12" s="297" t="s">
        <v>151</v>
      </c>
      <c r="J12" s="103" t="s">
        <v>93</v>
      </c>
      <c r="K12" s="106" t="s">
        <v>152</v>
      </c>
    </row>
    <row r="13" spans="1:22" ht="38.25" customHeight="1" x14ac:dyDescent="0.3">
      <c r="A13" s="391" t="s">
        <v>262</v>
      </c>
      <c r="B13" s="119"/>
      <c r="C13" s="119"/>
      <c r="D13" s="122"/>
      <c r="E13" s="122"/>
      <c r="F13" s="122"/>
      <c r="G13" s="187"/>
      <c r="H13" s="119"/>
      <c r="I13" s="122"/>
      <c r="J13" s="188">
        <f>B13*((C13*(D13+E13+F13+G13))+(H13*I13))</f>
        <v>0</v>
      </c>
      <c r="K13" s="514"/>
    </row>
    <row r="14" spans="1:22" ht="47.25" customHeight="1" x14ac:dyDescent="0.3">
      <c r="A14" s="391" t="s">
        <v>263</v>
      </c>
      <c r="B14" s="119"/>
      <c r="C14" s="119"/>
      <c r="D14" s="122"/>
      <c r="E14" s="122"/>
      <c r="F14" s="122"/>
      <c r="G14" s="187"/>
      <c r="H14" s="119"/>
      <c r="I14" s="122"/>
      <c r="J14" s="188">
        <f>B14*((C14*(D14+E14+F14+G14))+(H14*I14))</f>
        <v>0</v>
      </c>
      <c r="K14" s="514"/>
    </row>
    <row r="15" spans="1:22" ht="38.25" customHeight="1" thickBot="1" x14ac:dyDescent="0.35">
      <c r="A15" s="391" t="s">
        <v>264</v>
      </c>
      <c r="B15" s="419"/>
      <c r="C15" s="419"/>
      <c r="D15" s="420"/>
      <c r="E15" s="420"/>
      <c r="F15" s="420"/>
      <c r="G15" s="420"/>
      <c r="H15" s="419"/>
      <c r="I15" s="420"/>
      <c r="J15" s="345">
        <f>B15*((C15*(D15+E15+F15+G15))+(H15*I15))</f>
        <v>0</v>
      </c>
      <c r="K15" s="514"/>
      <c r="L15" s="134"/>
      <c r="M15" s="151"/>
      <c r="R15" s="4"/>
      <c r="S15" s="4"/>
      <c r="U15" s="383"/>
      <c r="V15" s="383"/>
    </row>
    <row r="16" spans="1:22" ht="24.75" customHeight="1" thickBot="1" x14ac:dyDescent="0.35">
      <c r="A16" s="776" t="s">
        <v>265</v>
      </c>
      <c r="B16" s="777"/>
      <c r="C16" s="777"/>
      <c r="D16" s="777"/>
      <c r="E16" s="777"/>
      <c r="F16" s="777"/>
      <c r="G16" s="777"/>
      <c r="H16" s="777"/>
      <c r="I16" s="778"/>
      <c r="J16" s="189">
        <f>SUM(J13:J15)</f>
        <v>0</v>
      </c>
      <c r="K16" s="319"/>
    </row>
    <row r="17" spans="1:20" ht="15" customHeight="1" x14ac:dyDescent="0.3">
      <c r="H17" s="109"/>
      <c r="J17" s="67"/>
    </row>
    <row r="18" spans="1:20" ht="21" customHeight="1" x14ac:dyDescent="0.3">
      <c r="A18" s="713" t="s">
        <v>417</v>
      </c>
      <c r="B18" s="713"/>
      <c r="C18" s="713"/>
      <c r="D18" s="713"/>
      <c r="E18" s="713"/>
      <c r="G18" s="109"/>
      <c r="Q18" s="383"/>
      <c r="T18" s="4"/>
    </row>
    <row r="19" spans="1:20" ht="53.25" customHeight="1" x14ac:dyDescent="0.3">
      <c r="A19" s="125" t="s">
        <v>404</v>
      </c>
      <c r="B19" s="125" t="s">
        <v>405</v>
      </c>
      <c r="C19" s="125" t="s">
        <v>143</v>
      </c>
      <c r="D19" s="125" t="s">
        <v>406</v>
      </c>
      <c r="E19" s="96" t="s">
        <v>152</v>
      </c>
      <c r="G19" s="109"/>
      <c r="Q19" s="383"/>
      <c r="T19" s="4"/>
    </row>
    <row r="20" spans="1:20" ht="32.25" customHeight="1" x14ac:dyDescent="0.3">
      <c r="A20" s="499" t="s">
        <v>408</v>
      </c>
      <c r="B20" s="68"/>
      <c r="C20" s="118"/>
      <c r="D20" s="66">
        <f>B20*C20</f>
        <v>0</v>
      </c>
      <c r="E20" s="714"/>
      <c r="G20" s="109"/>
      <c r="Q20" s="383"/>
      <c r="T20" s="4"/>
    </row>
    <row r="21" spans="1:20" ht="32.25" customHeight="1" x14ac:dyDescent="0.3">
      <c r="A21" s="499" t="s">
        <v>408</v>
      </c>
      <c r="B21" s="68"/>
      <c r="C21" s="118"/>
      <c r="D21" s="66">
        <f>B21*C21</f>
        <v>0</v>
      </c>
      <c r="E21" s="715"/>
      <c r="G21" s="109"/>
      <c r="Q21" s="383"/>
      <c r="T21" s="4"/>
    </row>
    <row r="22" spans="1:20" ht="32.25" customHeight="1" x14ac:dyDescent="0.3">
      <c r="A22" s="499" t="s">
        <v>408</v>
      </c>
      <c r="B22" s="68"/>
      <c r="C22" s="118"/>
      <c r="D22" s="66">
        <f>B22*C22</f>
        <v>0</v>
      </c>
      <c r="E22" s="715"/>
      <c r="G22" s="109"/>
      <c r="Q22" s="383"/>
      <c r="T22" s="4"/>
    </row>
    <row r="23" spans="1:20" ht="32.25" customHeight="1" x14ac:dyDescent="0.3">
      <c r="A23" s="499" t="s">
        <v>408</v>
      </c>
      <c r="B23" s="68"/>
      <c r="C23" s="118"/>
      <c r="D23" s="66">
        <f>B23*C23</f>
        <v>0</v>
      </c>
      <c r="E23" s="715"/>
      <c r="G23" s="109"/>
      <c r="Q23" s="383"/>
      <c r="T23" s="4"/>
    </row>
    <row r="24" spans="1:20" ht="32.25" customHeight="1" thickBot="1" x14ac:dyDescent="0.35">
      <c r="A24" s="499" t="s">
        <v>408</v>
      </c>
      <c r="B24" s="68"/>
      <c r="C24" s="118"/>
      <c r="D24" s="497">
        <f>B24*C24</f>
        <v>0</v>
      </c>
      <c r="E24" s="715"/>
      <c r="G24" s="109"/>
      <c r="Q24" s="383"/>
      <c r="T24" s="4"/>
    </row>
    <row r="25" spans="1:20" ht="32.25" customHeight="1" thickBot="1" x14ac:dyDescent="0.35">
      <c r="A25" s="716" t="s">
        <v>418</v>
      </c>
      <c r="B25" s="717"/>
      <c r="C25" s="718"/>
      <c r="D25" s="97">
        <f>SUM(D20:D24)</f>
        <v>0</v>
      </c>
      <c r="E25" s="514"/>
      <c r="G25" s="109"/>
      <c r="Q25" s="383"/>
      <c r="T25" s="4"/>
    </row>
    <row r="26" spans="1:20" ht="15" customHeight="1" thickBot="1" x14ac:dyDescent="0.35">
      <c r="A26" s="494"/>
      <c r="B26" s="495"/>
      <c r="C26" s="498"/>
      <c r="D26" s="109"/>
      <c r="E26" s="109"/>
      <c r="G26" s="109"/>
      <c r="Q26" s="383"/>
      <c r="T26" s="4"/>
    </row>
    <row r="27" spans="1:20" ht="15" customHeight="1" thickBot="1" x14ac:dyDescent="0.35">
      <c r="A27" s="710" t="s">
        <v>502</v>
      </c>
      <c r="B27" s="711"/>
      <c r="C27" s="712"/>
      <c r="D27" s="179">
        <f>D9+J16+D25</f>
        <v>0</v>
      </c>
    </row>
    <row r="28" spans="1:20" ht="15" customHeight="1" x14ac:dyDescent="0.3"/>
    <row r="29" spans="1:20" ht="46.5" customHeight="1" x14ac:dyDescent="0.3">
      <c r="A29" s="716" t="s">
        <v>658</v>
      </c>
      <c r="B29" s="717"/>
      <c r="C29" s="744"/>
      <c r="D29" s="546"/>
    </row>
    <row r="30" spans="1:20" ht="15" customHeight="1" x14ac:dyDescent="0.3"/>
    <row r="31" spans="1:20" ht="15" customHeight="1" x14ac:dyDescent="0.3"/>
    <row r="32" spans="1:20"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sheetData>
  <sheetProtection algorithmName="SHA-512" hashValue="votx58T6k4WAaT3vwhDFP2cr9Zvdvwzd5w/LfPq9yCLN8xe4fxTTMXSU23tcSfARFfzgFQzUM6ftK7NNO5e0pA==" saltValue="y+7VCGDMG8iL2P4xe0GuSw==" spinCount="100000" sheet="1" objects="1" scenarios="1"/>
  <mergeCells count="11">
    <mergeCell ref="A29:C29"/>
    <mergeCell ref="A27:C27"/>
    <mergeCell ref="A1:C1"/>
    <mergeCell ref="A3:E3"/>
    <mergeCell ref="E5:E8"/>
    <mergeCell ref="A9:C9"/>
    <mergeCell ref="A11:K11"/>
    <mergeCell ref="A16:I16"/>
    <mergeCell ref="A18:E18"/>
    <mergeCell ref="E20:E24"/>
    <mergeCell ref="A25:C2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34976CF-5DAB-418A-BCB4-A41CEEB6CED1}">
          <x14:formula1>
            <xm:f>'NGA-MANDATED AND THEMATIC PLANS'!$C$2:$C$37</xm:f>
          </x14:formula1>
          <xm:sqref>E25</xm:sqref>
        </x14:dataValidation>
        <x14:dataValidation type="list" allowBlank="1" showInputMessage="1" showErrorMessage="1" xr:uid="{06F4FD04-297C-47B2-94CB-A6FA7F5A23EC}">
          <x14:formula1>
            <xm:f>'NGA-MANDATED AND THEMATIC PLANS'!$C$2:$C$37</xm:f>
          </x14:formula1>
          <xm:sqref>E9 K13 K14 K15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139"/>
  <sheetViews>
    <sheetView zoomScaleNormal="100" workbookViewId="0">
      <selection activeCell="D139" sqref="D139"/>
    </sheetView>
  </sheetViews>
  <sheetFormatPr defaultColWidth="9.109375" defaultRowHeight="14.4" x14ac:dyDescent="0.3"/>
  <cols>
    <col min="1" max="1" width="41.6640625" style="4" customWidth="1"/>
    <col min="2" max="2" width="18.5546875" style="4" customWidth="1"/>
    <col min="3" max="3" width="18.6640625" style="4" customWidth="1"/>
    <col min="4" max="4" width="18.5546875" style="4" customWidth="1"/>
    <col min="5" max="5" width="18.6640625" style="4" customWidth="1"/>
    <col min="6" max="6" width="18.5546875" style="4" customWidth="1"/>
    <col min="7" max="7" width="18.88671875" style="4" customWidth="1"/>
    <col min="8" max="8" width="21.6640625" style="4" customWidth="1"/>
    <col min="9" max="9" width="19.33203125" style="4" customWidth="1"/>
    <col min="10" max="13" width="18.6640625" style="4" customWidth="1"/>
    <col min="14" max="15" width="3.6640625" style="4" customWidth="1"/>
    <col min="16" max="19" width="9.109375" style="4"/>
    <col min="20" max="22" width="9.109375" style="295"/>
    <col min="23" max="16384" width="9.109375" style="4"/>
  </cols>
  <sheetData>
    <row r="1" spans="1:22" s="5" customFormat="1" ht="15" customHeight="1" x14ac:dyDescent="0.3">
      <c r="A1" s="779" t="s">
        <v>517</v>
      </c>
      <c r="B1" s="779"/>
      <c r="C1" s="779"/>
      <c r="D1" s="58"/>
      <c r="E1" s="58"/>
      <c r="F1" s="58"/>
      <c r="G1" s="58"/>
      <c r="H1" s="58"/>
      <c r="I1" s="58"/>
      <c r="J1" s="58"/>
      <c r="K1" s="58"/>
      <c r="L1" s="58"/>
      <c r="M1" s="58"/>
      <c r="T1" s="184"/>
      <c r="U1" s="184"/>
      <c r="V1" s="184"/>
    </row>
    <row r="2" spans="1:22" ht="15" customHeight="1" x14ac:dyDescent="0.3">
      <c r="A2" s="57"/>
      <c r="B2" s="57"/>
      <c r="C2" s="57"/>
      <c r="D2" s="57"/>
      <c r="E2" s="57"/>
      <c r="F2" s="57"/>
      <c r="G2" s="57"/>
      <c r="H2" s="57"/>
      <c r="I2" s="57"/>
      <c r="J2" s="57"/>
      <c r="K2" s="57"/>
      <c r="L2" s="57"/>
      <c r="M2" s="57"/>
    </row>
    <row r="3" spans="1:22" ht="15" customHeight="1" x14ac:dyDescent="0.3">
      <c r="A3" s="803" t="s">
        <v>293</v>
      </c>
      <c r="B3" s="803"/>
      <c r="C3" s="803"/>
      <c r="D3" s="803"/>
      <c r="E3" s="803"/>
      <c r="F3" s="803"/>
      <c r="G3" s="803"/>
      <c r="H3" s="803"/>
      <c r="I3" s="803"/>
      <c r="J3" s="803"/>
      <c r="K3" s="609"/>
      <c r="L3" s="609"/>
    </row>
    <row r="4" spans="1:22" s="12" customFormat="1" ht="68.25" customHeight="1" x14ac:dyDescent="0.3">
      <c r="A4" s="225" t="s">
        <v>266</v>
      </c>
      <c r="B4" s="296" t="s">
        <v>294</v>
      </c>
      <c r="C4" s="296" t="s">
        <v>302</v>
      </c>
      <c r="D4" s="196" t="s">
        <v>295</v>
      </c>
      <c r="E4" s="196" t="s">
        <v>296</v>
      </c>
      <c r="F4" s="196" t="s">
        <v>297</v>
      </c>
      <c r="G4" s="196" t="s">
        <v>300</v>
      </c>
      <c r="H4" s="196" t="s">
        <v>298</v>
      </c>
      <c r="I4" s="221" t="s">
        <v>301</v>
      </c>
      <c r="J4" s="221" t="s">
        <v>299</v>
      </c>
      <c r="K4" s="196" t="s">
        <v>93</v>
      </c>
      <c r="L4" s="51" t="s">
        <v>152</v>
      </c>
      <c r="T4" s="203"/>
      <c r="U4" s="203"/>
      <c r="V4" s="203"/>
    </row>
    <row r="5" spans="1:22" ht="15" customHeight="1" x14ac:dyDescent="0.3">
      <c r="A5" s="197" t="s">
        <v>267</v>
      </c>
      <c r="B5" s="226"/>
      <c r="C5" s="226"/>
      <c r="D5" s="422">
        <f t="shared" ref="D5:D10" si="0">B5+C5</f>
        <v>0</v>
      </c>
      <c r="E5" s="227"/>
      <c r="F5" s="228">
        <f t="shared" ref="F5:F10" si="1">E5*D5*12</f>
        <v>0</v>
      </c>
      <c r="G5" s="227"/>
      <c r="H5" s="228">
        <f t="shared" ref="H5:H10" si="2">G5*D5*12</f>
        <v>0</v>
      </c>
      <c r="I5" s="227"/>
      <c r="J5" s="228">
        <f t="shared" ref="J5:J10" si="3">I5*D5*12</f>
        <v>0</v>
      </c>
      <c r="K5" s="228">
        <f t="shared" ref="K5:K10" si="4">F5+H5+J5</f>
        <v>0</v>
      </c>
      <c r="L5" s="780"/>
    </row>
    <row r="6" spans="1:22" ht="15" customHeight="1" x14ac:dyDescent="0.3">
      <c r="A6" s="197" t="s">
        <v>268</v>
      </c>
      <c r="B6" s="226"/>
      <c r="C6" s="226"/>
      <c r="D6" s="422">
        <f t="shared" si="0"/>
        <v>0</v>
      </c>
      <c r="E6" s="227"/>
      <c r="F6" s="228">
        <f t="shared" si="1"/>
        <v>0</v>
      </c>
      <c r="G6" s="227"/>
      <c r="H6" s="228">
        <f t="shared" si="2"/>
        <v>0</v>
      </c>
      <c r="I6" s="227"/>
      <c r="J6" s="228">
        <f t="shared" si="3"/>
        <v>0</v>
      </c>
      <c r="K6" s="228">
        <f t="shared" si="4"/>
        <v>0</v>
      </c>
      <c r="L6" s="780"/>
    </row>
    <row r="7" spans="1:22" ht="15" customHeight="1" x14ac:dyDescent="0.3">
      <c r="A7" s="197" t="s">
        <v>269</v>
      </c>
      <c r="B7" s="226"/>
      <c r="C7" s="226"/>
      <c r="D7" s="422">
        <f>B7+C7</f>
        <v>0</v>
      </c>
      <c r="E7" s="227"/>
      <c r="F7" s="228">
        <f t="shared" si="1"/>
        <v>0</v>
      </c>
      <c r="G7" s="227"/>
      <c r="H7" s="228">
        <f t="shared" si="2"/>
        <v>0</v>
      </c>
      <c r="I7" s="227"/>
      <c r="J7" s="228">
        <f t="shared" si="3"/>
        <v>0</v>
      </c>
      <c r="K7" s="228">
        <f t="shared" si="4"/>
        <v>0</v>
      </c>
      <c r="L7" s="780"/>
    </row>
    <row r="8" spans="1:22" ht="15" customHeight="1" x14ac:dyDescent="0.3">
      <c r="A8" s="197" t="s">
        <v>270</v>
      </c>
      <c r="B8" s="226"/>
      <c r="C8" s="226"/>
      <c r="D8" s="422">
        <f t="shared" si="0"/>
        <v>0</v>
      </c>
      <c r="E8" s="227"/>
      <c r="F8" s="228">
        <f t="shared" si="1"/>
        <v>0</v>
      </c>
      <c r="G8" s="227"/>
      <c r="H8" s="228">
        <f t="shared" si="2"/>
        <v>0</v>
      </c>
      <c r="I8" s="227"/>
      <c r="J8" s="228">
        <f t="shared" si="3"/>
        <v>0</v>
      </c>
      <c r="K8" s="228">
        <f t="shared" si="4"/>
        <v>0</v>
      </c>
      <c r="L8" s="780"/>
    </row>
    <row r="9" spans="1:22" ht="15" customHeight="1" x14ac:dyDescent="0.3">
      <c r="A9" s="197" t="s">
        <v>271</v>
      </c>
      <c r="B9" s="226"/>
      <c r="C9" s="226"/>
      <c r="D9" s="422">
        <f t="shared" si="0"/>
        <v>0</v>
      </c>
      <c r="E9" s="227"/>
      <c r="F9" s="228">
        <f t="shared" si="1"/>
        <v>0</v>
      </c>
      <c r="G9" s="227"/>
      <c r="H9" s="228">
        <f t="shared" si="2"/>
        <v>0</v>
      </c>
      <c r="I9" s="227"/>
      <c r="J9" s="228">
        <f t="shared" si="3"/>
        <v>0</v>
      </c>
      <c r="K9" s="228">
        <f t="shared" si="4"/>
        <v>0</v>
      </c>
      <c r="L9" s="780"/>
    </row>
    <row r="10" spans="1:22" ht="15" customHeight="1" thickBot="1" x14ac:dyDescent="0.35">
      <c r="A10" s="197" t="s">
        <v>272</v>
      </c>
      <c r="B10" s="226"/>
      <c r="C10" s="226"/>
      <c r="D10" s="422">
        <f t="shared" si="0"/>
        <v>0</v>
      </c>
      <c r="E10" s="227"/>
      <c r="F10" s="228">
        <f t="shared" si="1"/>
        <v>0</v>
      </c>
      <c r="G10" s="227"/>
      <c r="H10" s="228">
        <f t="shared" si="2"/>
        <v>0</v>
      </c>
      <c r="I10" s="227"/>
      <c r="J10" s="228">
        <f t="shared" si="3"/>
        <v>0</v>
      </c>
      <c r="K10" s="230">
        <f t="shared" si="4"/>
        <v>0</v>
      </c>
      <c r="L10" s="780"/>
    </row>
    <row r="11" spans="1:22" ht="36" customHeight="1" thickBot="1" x14ac:dyDescent="0.35">
      <c r="A11" s="233" t="s">
        <v>307</v>
      </c>
      <c r="B11" s="423"/>
      <c r="C11" s="423"/>
      <c r="D11" s="234">
        <f>SUM(D5:D10)</f>
        <v>0</v>
      </c>
      <c r="E11" s="235"/>
      <c r="F11" s="236">
        <f>SUM(F5:F10)</f>
        <v>0</v>
      </c>
      <c r="G11" s="235"/>
      <c r="H11" s="236">
        <f>SUM(H5:H10)</f>
        <v>0</v>
      </c>
      <c r="I11" s="235"/>
      <c r="J11" s="237">
        <f>SUM(J5:J10)</f>
        <v>0</v>
      </c>
      <c r="K11" s="238">
        <f>SUM(K5:K10)</f>
        <v>0</v>
      </c>
      <c r="L11" s="388"/>
    </row>
    <row r="12" spans="1:22" ht="15" customHeight="1" x14ac:dyDescent="0.3">
      <c r="A12" s="198"/>
      <c r="B12" s="199"/>
      <c r="C12" s="199"/>
      <c r="D12" s="199"/>
      <c r="E12" s="199"/>
      <c r="F12" s="199"/>
      <c r="G12" s="199"/>
      <c r="H12" s="199"/>
      <c r="I12" s="200"/>
      <c r="J12" s="200"/>
      <c r="K12" s="200"/>
      <c r="L12" s="200"/>
    </row>
    <row r="13" spans="1:22" ht="52.5" customHeight="1" x14ac:dyDescent="0.3">
      <c r="A13" s="225" t="s">
        <v>305</v>
      </c>
      <c r="B13" s="201" t="s">
        <v>303</v>
      </c>
      <c r="C13" s="201" t="s">
        <v>175</v>
      </c>
      <c r="D13" s="201" t="s">
        <v>304</v>
      </c>
      <c r="E13" s="51" t="s">
        <v>152</v>
      </c>
      <c r="F13" s="229"/>
      <c r="G13" s="229"/>
      <c r="H13" s="229"/>
      <c r="I13" s="229"/>
      <c r="M13" s="12"/>
      <c r="Q13" s="295"/>
      <c r="R13" s="295"/>
      <c r="S13" s="295"/>
      <c r="T13" s="4"/>
      <c r="U13" s="4"/>
      <c r="V13" s="4"/>
    </row>
    <row r="14" spans="1:22" ht="15" customHeight="1" x14ac:dyDescent="0.3">
      <c r="A14" s="232" t="s">
        <v>308</v>
      </c>
      <c r="B14" s="240"/>
      <c r="C14" s="241"/>
      <c r="D14" s="424">
        <f>B14*C14</f>
        <v>0</v>
      </c>
      <c r="E14" s="805"/>
      <c r="F14" s="200"/>
      <c r="G14" s="200"/>
      <c r="H14" s="224"/>
      <c r="I14" s="224"/>
      <c r="M14" s="12"/>
      <c r="Q14" s="295"/>
      <c r="R14" s="295"/>
      <c r="S14" s="295"/>
      <c r="T14" s="4"/>
      <c r="U14" s="4"/>
      <c r="V14" s="4"/>
    </row>
    <row r="15" spans="1:22" ht="15" customHeight="1" x14ac:dyDescent="0.3">
      <c r="A15" s="232" t="s">
        <v>273</v>
      </c>
      <c r="B15" s="240"/>
      <c r="C15" s="241"/>
      <c r="D15" s="424">
        <f t="shared" ref="D15:D20" si="5">B15*C15</f>
        <v>0</v>
      </c>
      <c r="E15" s="806"/>
      <c r="F15" s="200"/>
      <c r="G15" s="200"/>
      <c r="H15" s="224"/>
      <c r="I15" s="224"/>
      <c r="M15" s="12"/>
      <c r="Q15" s="295"/>
      <c r="R15" s="295"/>
      <c r="S15" s="295"/>
      <c r="T15" s="4"/>
      <c r="U15" s="4"/>
      <c r="V15" s="4"/>
    </row>
    <row r="16" spans="1:22" ht="15" customHeight="1" x14ac:dyDescent="0.3">
      <c r="A16" s="232" t="s">
        <v>274</v>
      </c>
      <c r="B16" s="240"/>
      <c r="C16" s="241"/>
      <c r="D16" s="424">
        <f t="shared" si="5"/>
        <v>0</v>
      </c>
      <c r="E16" s="806"/>
      <c r="F16" s="200"/>
      <c r="G16" s="200"/>
      <c r="H16" s="224"/>
      <c r="I16" s="224"/>
      <c r="M16" s="12"/>
      <c r="Q16" s="295"/>
      <c r="R16" s="295"/>
      <c r="S16" s="295"/>
      <c r="T16" s="4"/>
      <c r="U16" s="4"/>
      <c r="V16" s="4"/>
    </row>
    <row r="17" spans="1:22" ht="15" customHeight="1" x14ac:dyDescent="0.3">
      <c r="A17" s="232" t="s">
        <v>90</v>
      </c>
      <c r="B17" s="240"/>
      <c r="C17" s="241"/>
      <c r="D17" s="424">
        <f t="shared" si="5"/>
        <v>0</v>
      </c>
      <c r="E17" s="806"/>
      <c r="F17" s="200"/>
      <c r="G17" s="200"/>
      <c r="H17" s="224"/>
      <c r="I17" s="224"/>
      <c r="M17" s="12"/>
      <c r="Q17" s="295"/>
      <c r="R17" s="295"/>
      <c r="S17" s="295"/>
      <c r="T17" s="4"/>
      <c r="U17" s="4"/>
      <c r="V17" s="4"/>
    </row>
    <row r="18" spans="1:22" ht="15" customHeight="1" x14ac:dyDescent="0.3">
      <c r="A18" s="232" t="s">
        <v>275</v>
      </c>
      <c r="B18" s="240"/>
      <c r="C18" s="241"/>
      <c r="D18" s="424">
        <f t="shared" si="5"/>
        <v>0</v>
      </c>
      <c r="E18" s="806"/>
      <c r="F18" s="200"/>
      <c r="G18" s="200"/>
      <c r="H18" s="224"/>
      <c r="I18" s="224"/>
      <c r="M18" s="12"/>
      <c r="Q18" s="295"/>
      <c r="R18" s="295"/>
      <c r="S18" s="295"/>
      <c r="T18" s="4"/>
      <c r="U18" s="4"/>
      <c r="V18" s="4"/>
    </row>
    <row r="19" spans="1:22" ht="33" customHeight="1" x14ac:dyDescent="0.3">
      <c r="A19" s="232" t="s">
        <v>292</v>
      </c>
      <c r="B19" s="240"/>
      <c r="C19" s="241"/>
      <c r="D19" s="424">
        <f t="shared" si="5"/>
        <v>0</v>
      </c>
      <c r="E19" s="806"/>
      <c r="F19" s="200"/>
      <c r="G19" s="200"/>
      <c r="H19" s="224"/>
      <c r="I19" s="224"/>
      <c r="M19" s="12"/>
      <c r="Q19" s="295"/>
      <c r="R19" s="295"/>
      <c r="S19" s="295"/>
      <c r="T19" s="4"/>
      <c r="U19" s="4"/>
      <c r="V19" s="4"/>
    </row>
    <row r="20" spans="1:22" ht="15" customHeight="1" thickBot="1" x14ac:dyDescent="0.35">
      <c r="A20" s="232" t="s">
        <v>309</v>
      </c>
      <c r="B20" s="240"/>
      <c r="C20" s="241"/>
      <c r="D20" s="425">
        <f t="shared" si="5"/>
        <v>0</v>
      </c>
      <c r="E20" s="807"/>
      <c r="F20" s="200"/>
      <c r="G20" s="200"/>
      <c r="H20" s="224"/>
      <c r="I20" s="224"/>
      <c r="M20" s="12"/>
      <c r="Q20" s="295"/>
      <c r="R20" s="295"/>
      <c r="S20" s="295"/>
      <c r="T20" s="4"/>
      <c r="U20" s="4"/>
      <c r="V20" s="4"/>
    </row>
    <row r="21" spans="1:22" ht="19.5" customHeight="1" thickBot="1" x14ac:dyDescent="0.35">
      <c r="A21" s="771" t="s">
        <v>306</v>
      </c>
      <c r="B21" s="804"/>
      <c r="C21" s="804"/>
      <c r="D21" s="239">
        <f>SUM(D14:D20)</f>
        <v>0</v>
      </c>
      <c r="E21" s="388"/>
      <c r="F21" s="426"/>
      <c r="G21" s="426"/>
      <c r="H21" s="224"/>
      <c r="I21" s="224"/>
      <c r="J21" s="224"/>
      <c r="K21" s="224"/>
      <c r="L21" s="224"/>
    </row>
    <row r="22" spans="1:22" ht="15" customHeight="1" thickBot="1" x14ac:dyDescent="0.35">
      <c r="A22" s="223"/>
      <c r="B22" s="223"/>
      <c r="C22" s="223"/>
      <c r="D22" s="223"/>
      <c r="E22" s="426"/>
      <c r="F22" s="426"/>
      <c r="G22" s="426"/>
      <c r="H22" s="224"/>
      <c r="I22" s="224"/>
      <c r="J22" s="224"/>
      <c r="K22" s="224"/>
      <c r="L22" s="224"/>
    </row>
    <row r="23" spans="1:22" ht="15" customHeight="1" thickBot="1" x14ac:dyDescent="0.35">
      <c r="A23" s="808" t="s">
        <v>310</v>
      </c>
      <c r="B23" s="808"/>
      <c r="C23" s="809"/>
      <c r="D23" s="243">
        <f>K11+D21</f>
        <v>0</v>
      </c>
    </row>
    <row r="24" spans="1:22" ht="15" customHeight="1" x14ac:dyDescent="0.3">
      <c r="A24" s="242"/>
      <c r="B24" s="242"/>
      <c r="C24" s="242"/>
    </row>
    <row r="25" spans="1:22" ht="17.25" customHeight="1" x14ac:dyDescent="0.3">
      <c r="A25" s="810" t="s">
        <v>579</v>
      </c>
      <c r="B25" s="810"/>
      <c r="C25" s="810"/>
      <c r="D25" s="810"/>
      <c r="E25" s="810"/>
      <c r="F25" s="280"/>
    </row>
    <row r="26" spans="1:22" s="5" customFormat="1" ht="51" customHeight="1" x14ac:dyDescent="0.3">
      <c r="A26" s="254" t="s">
        <v>163</v>
      </c>
      <c r="B26" s="254" t="s">
        <v>313</v>
      </c>
      <c r="C26" s="254" t="s">
        <v>280</v>
      </c>
      <c r="D26" s="254" t="s">
        <v>93</v>
      </c>
      <c r="E26" s="104" t="s">
        <v>152</v>
      </c>
      <c r="F26" s="244"/>
      <c r="T26" s="184"/>
      <c r="U26" s="184"/>
      <c r="V26" s="184"/>
    </row>
    <row r="27" spans="1:22" ht="15" customHeight="1" x14ac:dyDescent="0.3">
      <c r="A27" s="255" t="s">
        <v>571</v>
      </c>
      <c r="B27" s="257"/>
      <c r="C27" s="485"/>
      <c r="D27" s="269"/>
      <c r="E27" s="427"/>
      <c r="F27" s="277"/>
    </row>
    <row r="28" spans="1:22" ht="15" customHeight="1" x14ac:dyDescent="0.3">
      <c r="A28" s="258"/>
      <c r="B28" s="261"/>
      <c r="C28" s="262"/>
      <c r="D28" s="262"/>
      <c r="E28" s="428"/>
      <c r="F28" s="277"/>
    </row>
    <row r="29" spans="1:22" ht="15" customHeight="1" x14ac:dyDescent="0.3">
      <c r="A29" s="263" t="s">
        <v>316</v>
      </c>
      <c r="B29" s="261"/>
      <c r="C29" s="262"/>
      <c r="D29" s="262"/>
      <c r="E29" s="428"/>
      <c r="F29" s="277"/>
    </row>
    <row r="30" spans="1:22" ht="36.75" customHeight="1" x14ac:dyDescent="0.3">
      <c r="A30" s="255" t="s">
        <v>572</v>
      </c>
      <c r="B30" s="797"/>
      <c r="C30" s="485"/>
      <c r="D30" s="797"/>
      <c r="E30" s="800"/>
      <c r="F30" s="277"/>
    </row>
    <row r="31" spans="1:22" ht="18.75" customHeight="1" x14ac:dyDescent="0.3">
      <c r="A31" s="255" t="s">
        <v>314</v>
      </c>
      <c r="B31" s="798"/>
      <c r="C31" s="485"/>
      <c r="D31" s="798"/>
      <c r="E31" s="801"/>
      <c r="F31" s="277"/>
    </row>
    <row r="32" spans="1:22" ht="37.5" customHeight="1" x14ac:dyDescent="0.3">
      <c r="A32" s="255" t="s">
        <v>573</v>
      </c>
      <c r="B32" s="798"/>
      <c r="C32" s="485"/>
      <c r="D32" s="798"/>
      <c r="E32" s="801"/>
      <c r="F32" s="277"/>
    </row>
    <row r="33" spans="1:22" ht="37.5" customHeight="1" x14ac:dyDescent="0.3">
      <c r="A33" s="260" t="s">
        <v>574</v>
      </c>
      <c r="B33" s="799"/>
      <c r="C33" s="500">
        <f>C30+C32</f>
        <v>0</v>
      </c>
      <c r="D33" s="799"/>
      <c r="E33" s="802"/>
      <c r="F33" s="277"/>
    </row>
    <row r="34" spans="1:22" ht="29.25" customHeight="1" thickBot="1" x14ac:dyDescent="0.35">
      <c r="A34" s="265" t="s">
        <v>317</v>
      </c>
      <c r="B34" s="264"/>
      <c r="C34" s="267"/>
      <c r="D34" s="429"/>
      <c r="E34" s="266"/>
      <c r="F34" s="277"/>
    </row>
    <row r="35" spans="1:22" ht="20.25" customHeight="1" thickBot="1" x14ac:dyDescent="0.35">
      <c r="A35" s="204" t="s">
        <v>315</v>
      </c>
      <c r="B35" s="395"/>
      <c r="C35" s="585">
        <f>C33</f>
        <v>0</v>
      </c>
      <c r="D35" s="430">
        <f>B35*C35</f>
        <v>0</v>
      </c>
      <c r="E35" s="388"/>
      <c r="F35" s="277"/>
    </row>
    <row r="36" spans="1:22" ht="22.5" customHeight="1" x14ac:dyDescent="0.3">
      <c r="A36" s="596" t="s">
        <v>578</v>
      </c>
      <c r="B36" s="264"/>
      <c r="C36" s="267"/>
      <c r="D36" s="274"/>
      <c r="E36" s="266"/>
      <c r="F36" s="277"/>
    </row>
    <row r="37" spans="1:22" ht="57.75" customHeight="1" x14ac:dyDescent="0.3">
      <c r="A37" s="206" t="s">
        <v>575</v>
      </c>
      <c r="B37" s="393"/>
      <c r="C37" s="275">
        <f>C33</f>
        <v>0</v>
      </c>
      <c r="D37" s="270">
        <f>B37*C37</f>
        <v>0</v>
      </c>
      <c r="E37" s="782"/>
      <c r="F37" s="277"/>
    </row>
    <row r="38" spans="1:22" ht="57.75" customHeight="1" x14ac:dyDescent="0.3">
      <c r="A38" s="206" t="s">
        <v>576</v>
      </c>
      <c r="B38" s="271"/>
      <c r="C38" s="431"/>
      <c r="D38" s="270">
        <f>D37*12</f>
        <v>0</v>
      </c>
      <c r="E38" s="783"/>
      <c r="F38" s="277"/>
    </row>
    <row r="39" spans="1:22" ht="71.25" customHeight="1" x14ac:dyDescent="0.3">
      <c r="A39" s="256" t="s">
        <v>318</v>
      </c>
      <c r="B39" s="393"/>
      <c r="C39" s="259">
        <f>C33</f>
        <v>0</v>
      </c>
      <c r="D39" s="270">
        <f>B39*C39</f>
        <v>0</v>
      </c>
      <c r="E39" s="783"/>
      <c r="F39" s="277"/>
    </row>
    <row r="40" spans="1:22" ht="71.25" customHeight="1" thickBot="1" x14ac:dyDescent="0.35">
      <c r="A40" s="256" t="s">
        <v>319</v>
      </c>
      <c r="B40" s="271"/>
      <c r="C40" s="431"/>
      <c r="D40" s="432">
        <f>D39*12</f>
        <v>0</v>
      </c>
      <c r="E40" s="784"/>
      <c r="F40" s="277"/>
    </row>
    <row r="41" spans="1:22" s="273" customFormat="1" ht="70.5" customHeight="1" thickBot="1" x14ac:dyDescent="0.35">
      <c r="A41" s="597" t="s">
        <v>577</v>
      </c>
      <c r="B41" s="272"/>
      <c r="C41" s="433"/>
      <c r="D41" s="434">
        <f>SUM(D38,D40)</f>
        <v>0</v>
      </c>
      <c r="E41" s="388"/>
      <c r="F41" s="277"/>
      <c r="T41" s="435"/>
      <c r="U41" s="435"/>
      <c r="V41" s="435"/>
    </row>
    <row r="42" spans="1:22" ht="15" customHeight="1" x14ac:dyDescent="0.3">
      <c r="A42" s="268"/>
      <c r="B42" s="599"/>
      <c r="C42" s="600"/>
      <c r="D42" s="601"/>
      <c r="E42" s="603"/>
      <c r="F42" s="277"/>
    </row>
    <row r="43" spans="1:22" ht="22.5" customHeight="1" x14ac:dyDescent="0.3">
      <c r="A43" s="596" t="s">
        <v>602</v>
      </c>
      <c r="B43" s="264"/>
      <c r="C43" s="267"/>
      <c r="D43" s="274"/>
      <c r="E43" s="266"/>
      <c r="F43" s="277"/>
    </row>
    <row r="44" spans="1:22" ht="69.75" customHeight="1" x14ac:dyDescent="0.3">
      <c r="A44" s="206" t="s">
        <v>603</v>
      </c>
      <c r="B44" s="616"/>
      <c r="C44" s="142"/>
      <c r="D44" s="270">
        <f>B44*C44</f>
        <v>0</v>
      </c>
      <c r="E44" s="782"/>
      <c r="F44" s="277"/>
    </row>
    <row r="45" spans="1:22" ht="72.75" customHeight="1" x14ac:dyDescent="0.3">
      <c r="A45" s="206" t="s">
        <v>604</v>
      </c>
      <c r="B45" s="271"/>
      <c r="C45" s="431"/>
      <c r="D45" s="270">
        <f>D44*12</f>
        <v>0</v>
      </c>
      <c r="E45" s="783"/>
      <c r="F45" s="277"/>
    </row>
    <row r="46" spans="1:22" ht="71.25" customHeight="1" x14ac:dyDescent="0.3">
      <c r="A46" s="256" t="s">
        <v>605</v>
      </c>
      <c r="B46" s="616"/>
      <c r="C46" s="615"/>
      <c r="D46" s="270">
        <f>B46*C46</f>
        <v>0</v>
      </c>
      <c r="E46" s="783"/>
      <c r="F46" s="277"/>
    </row>
    <row r="47" spans="1:22" ht="71.25" customHeight="1" thickBot="1" x14ac:dyDescent="0.35">
      <c r="A47" s="256" t="s">
        <v>606</v>
      </c>
      <c r="B47" s="271"/>
      <c r="C47" s="431"/>
      <c r="D47" s="432">
        <f>D46*12</f>
        <v>0</v>
      </c>
      <c r="E47" s="784"/>
      <c r="F47" s="277"/>
    </row>
    <row r="48" spans="1:22" s="273" customFormat="1" ht="70.5" customHeight="1" thickBot="1" x14ac:dyDescent="0.35">
      <c r="A48" s="597" t="s">
        <v>607</v>
      </c>
      <c r="B48" s="272"/>
      <c r="C48" s="433"/>
      <c r="D48" s="434">
        <f>SUM(D45,D47)</f>
        <v>0</v>
      </c>
      <c r="E48" s="388"/>
      <c r="F48" s="277"/>
      <c r="T48" s="435"/>
      <c r="U48" s="435"/>
      <c r="V48" s="435"/>
    </row>
    <row r="49" spans="1:22" ht="15" customHeight="1" x14ac:dyDescent="0.3">
      <c r="A49" s="268"/>
      <c r="B49" s="599"/>
      <c r="C49" s="600"/>
      <c r="D49" s="601"/>
      <c r="E49" s="603"/>
      <c r="F49" s="277"/>
    </row>
    <row r="50" spans="1:22" ht="24" customHeight="1" x14ac:dyDescent="0.3">
      <c r="A50" s="785" t="s">
        <v>580</v>
      </c>
      <c r="B50" s="786"/>
      <c r="C50" s="598"/>
      <c r="D50" s="598"/>
      <c r="E50" s="602"/>
      <c r="F50" s="277"/>
    </row>
    <row r="51" spans="1:22" ht="19.5" customHeight="1" x14ac:dyDescent="0.3">
      <c r="A51" s="255" t="s">
        <v>581</v>
      </c>
      <c r="B51" s="257"/>
      <c r="C51" s="486"/>
      <c r="D51" s="257"/>
      <c r="E51" s="427"/>
      <c r="F51" s="277"/>
    </row>
    <row r="52" spans="1:22" ht="36" customHeight="1" x14ac:dyDescent="0.3">
      <c r="A52" s="255" t="s">
        <v>582</v>
      </c>
      <c r="B52" s="257"/>
      <c r="C52" s="486"/>
      <c r="D52" s="257"/>
      <c r="E52" s="427"/>
      <c r="F52" s="277"/>
    </row>
    <row r="53" spans="1:22" ht="18.75" customHeight="1" x14ac:dyDescent="0.3">
      <c r="A53" s="255" t="s">
        <v>584</v>
      </c>
      <c r="B53" s="257"/>
      <c r="C53" s="501">
        <f>C51+C52</f>
        <v>0</v>
      </c>
      <c r="D53" s="257"/>
      <c r="E53" s="427"/>
      <c r="F53" s="277"/>
    </row>
    <row r="54" spans="1:22" s="5" customFormat="1" ht="28.5" customHeight="1" x14ac:dyDescent="0.3">
      <c r="A54" s="789" t="s">
        <v>583</v>
      </c>
      <c r="B54" s="790"/>
      <c r="C54" s="267"/>
      <c r="D54" s="267"/>
      <c r="E54" s="266"/>
      <c r="F54" s="277"/>
      <c r="T54" s="184"/>
      <c r="U54" s="184"/>
      <c r="V54" s="184"/>
    </row>
    <row r="55" spans="1:22" ht="51.75" customHeight="1" x14ac:dyDescent="0.3">
      <c r="A55" s="206" t="s">
        <v>585</v>
      </c>
      <c r="B55" s="393"/>
      <c r="C55" s="275">
        <f>C53</f>
        <v>0</v>
      </c>
      <c r="D55" s="270">
        <f>B55*C55</f>
        <v>0</v>
      </c>
      <c r="E55" s="787"/>
      <c r="F55" s="202"/>
    </row>
    <row r="56" spans="1:22" ht="30.75" customHeight="1" thickBot="1" x14ac:dyDescent="0.35">
      <c r="A56" s="282" t="s">
        <v>586</v>
      </c>
      <c r="B56" s="487"/>
      <c r="C56" s="283">
        <f>C53</f>
        <v>0</v>
      </c>
      <c r="D56" s="284">
        <f>B56*C56</f>
        <v>0</v>
      </c>
      <c r="E56" s="788"/>
      <c r="F56" s="278"/>
    </row>
    <row r="57" spans="1:22" ht="45.75" customHeight="1" thickBot="1" x14ac:dyDescent="0.35">
      <c r="A57" s="285" t="s">
        <v>587</v>
      </c>
      <c r="B57" s="272"/>
      <c r="C57" s="437"/>
      <c r="D57" s="436">
        <f>SUM(D55:D56)</f>
        <v>0</v>
      </c>
      <c r="E57" s="388"/>
      <c r="F57" s="279"/>
    </row>
    <row r="58" spans="1:22" s="5" customFormat="1" ht="16.5" customHeight="1" thickBot="1" x14ac:dyDescent="0.35">
      <c r="A58" s="276"/>
      <c r="B58" s="281"/>
      <c r="C58" s="438"/>
      <c r="D58" s="439"/>
      <c r="E58" s="277"/>
      <c r="F58" s="277"/>
      <c r="T58" s="184"/>
      <c r="U58" s="184"/>
      <c r="V58" s="184"/>
    </row>
    <row r="59" spans="1:22" ht="36.75" customHeight="1" thickBot="1" x14ac:dyDescent="0.35">
      <c r="A59" s="791" t="s">
        <v>588</v>
      </c>
      <c r="B59" s="791"/>
      <c r="C59" s="791"/>
      <c r="D59" s="243">
        <f>D35+D41+D48+D57</f>
        <v>0</v>
      </c>
    </row>
    <row r="60" spans="1:22" ht="15" customHeight="1" x14ac:dyDescent="0.3">
      <c r="A60" s="286"/>
      <c r="B60" s="287"/>
      <c r="C60" s="287"/>
      <c r="D60" s="287"/>
      <c r="E60" s="288"/>
      <c r="F60" s="288"/>
      <c r="G60" s="109"/>
    </row>
    <row r="61" spans="1:22" x14ac:dyDescent="0.3">
      <c r="A61" s="795" t="s">
        <v>326</v>
      </c>
      <c r="B61" s="796"/>
      <c r="C61" s="796"/>
      <c r="D61" s="796"/>
      <c r="E61" s="796"/>
      <c r="F61" s="796"/>
      <c r="G61" s="109"/>
    </row>
    <row r="62" spans="1:22" ht="58.2" thickBot="1" x14ac:dyDescent="0.35">
      <c r="A62" s="289"/>
      <c r="B62" s="296" t="s">
        <v>325</v>
      </c>
      <c r="C62" s="296" t="s">
        <v>347</v>
      </c>
      <c r="D62" s="294" t="s">
        <v>348</v>
      </c>
      <c r="E62" s="152" t="s">
        <v>93</v>
      </c>
      <c r="F62" s="104" t="s">
        <v>152</v>
      </c>
    </row>
    <row r="63" spans="1:22" ht="21.75" customHeight="1" thickBot="1" x14ac:dyDescent="0.35">
      <c r="A63" s="246" t="s">
        <v>279</v>
      </c>
      <c r="B63" s="226"/>
      <c r="C63" s="292"/>
      <c r="D63" s="290"/>
      <c r="E63" s="291">
        <f>B63*(C63*D63)</f>
        <v>0</v>
      </c>
      <c r="F63" s="388"/>
    </row>
    <row r="64" spans="1:22" x14ac:dyDescent="0.3">
      <c r="E64" s="67"/>
      <c r="F64" s="109"/>
    </row>
    <row r="65" spans="1:12" x14ac:dyDescent="0.3">
      <c r="A65" s="723" t="s">
        <v>589</v>
      </c>
      <c r="B65" s="723"/>
      <c r="C65" s="723"/>
      <c r="D65" s="723"/>
      <c r="E65" s="723"/>
      <c r="F65" s="723"/>
      <c r="G65" s="723"/>
      <c r="H65" s="723"/>
      <c r="I65" s="723"/>
      <c r="J65" s="723"/>
      <c r="K65" s="723"/>
      <c r="L65" s="203"/>
    </row>
    <row r="66" spans="1:12" ht="57.6" x14ac:dyDescent="0.3">
      <c r="A66" s="127"/>
      <c r="B66" s="129" t="s">
        <v>3</v>
      </c>
      <c r="C66" s="180" t="s">
        <v>140</v>
      </c>
      <c r="D66" s="296" t="s">
        <v>147</v>
      </c>
      <c r="E66" s="296" t="s">
        <v>148</v>
      </c>
      <c r="F66" s="296" t="s">
        <v>149</v>
      </c>
      <c r="G66" s="294" t="s">
        <v>150</v>
      </c>
      <c r="H66" s="296" t="s">
        <v>156</v>
      </c>
      <c r="I66" s="296" t="s">
        <v>151</v>
      </c>
      <c r="J66" s="103" t="s">
        <v>93</v>
      </c>
      <c r="K66" s="104" t="s">
        <v>137</v>
      </c>
      <c r="L66" s="203"/>
    </row>
    <row r="67" spans="1:12" ht="35.25" customHeight="1" x14ac:dyDescent="0.3">
      <c r="A67" s="246" t="s">
        <v>333</v>
      </c>
      <c r="B67" s="128"/>
      <c r="C67" s="137"/>
      <c r="D67" s="138"/>
      <c r="E67" s="138"/>
      <c r="F67" s="139"/>
      <c r="G67" s="140"/>
      <c r="H67" s="137"/>
      <c r="I67" s="141"/>
      <c r="J67" s="146">
        <f>(B67*(C67*(D67+E67+F67+G67)))+(B67*(H67*I67))</f>
        <v>0</v>
      </c>
      <c r="K67" s="792"/>
      <c r="L67" s="203"/>
    </row>
    <row r="68" spans="1:12" ht="37.5" customHeight="1" x14ac:dyDescent="0.3">
      <c r="A68" s="391"/>
      <c r="B68" s="136"/>
      <c r="C68" s="142"/>
      <c r="D68" s="143"/>
      <c r="E68" s="143"/>
      <c r="F68" s="144"/>
      <c r="G68" s="145"/>
      <c r="H68" s="142"/>
      <c r="I68" s="143"/>
      <c r="J68" s="150">
        <f>(B68*(C68*(D68+E68+F68+G68)))+(B68*(H68*I68))</f>
        <v>0</v>
      </c>
      <c r="K68" s="793"/>
      <c r="L68" s="203"/>
    </row>
    <row r="69" spans="1:12" ht="37.5" customHeight="1" x14ac:dyDescent="0.3">
      <c r="A69" s="391"/>
      <c r="B69" s="135"/>
      <c r="C69" s="142"/>
      <c r="D69" s="143"/>
      <c r="E69" s="143"/>
      <c r="F69" s="144"/>
      <c r="G69" s="145"/>
      <c r="H69" s="142"/>
      <c r="I69" s="147"/>
      <c r="J69" s="146">
        <f>(B69*(C69*(D69+E69+F69+G69)))+(B69*(H69*I69))</f>
        <v>0</v>
      </c>
      <c r="K69" s="793"/>
      <c r="L69" s="203"/>
    </row>
    <row r="70" spans="1:12" ht="37.5" customHeight="1" x14ac:dyDescent="0.3">
      <c r="A70" s="391"/>
      <c r="B70" s="135"/>
      <c r="C70" s="142"/>
      <c r="D70" s="143"/>
      <c r="E70" s="143"/>
      <c r="F70" s="144"/>
      <c r="G70" s="145"/>
      <c r="H70" s="142"/>
      <c r="I70" s="147"/>
      <c r="J70" s="293">
        <f>(B70*(C70*(D70+E70+F70+G70)))+(B70*(H70*I70))</f>
        <v>0</v>
      </c>
      <c r="K70" s="793"/>
      <c r="L70" s="203"/>
    </row>
    <row r="71" spans="1:12" ht="37.5" customHeight="1" thickBot="1" x14ac:dyDescent="0.35">
      <c r="A71" s="391"/>
      <c r="B71" s="135"/>
      <c r="C71" s="142"/>
      <c r="D71" s="143"/>
      <c r="E71" s="143"/>
      <c r="F71" s="144"/>
      <c r="G71" s="145"/>
      <c r="H71" s="142"/>
      <c r="I71" s="147"/>
      <c r="J71" s="149">
        <f>(B71*(C71*(D71+E71+F71+G71)))+(B71*(H71*I71))</f>
        <v>0</v>
      </c>
      <c r="K71" s="794"/>
      <c r="L71" s="203"/>
    </row>
    <row r="72" spans="1:12" ht="15" thickBot="1" x14ac:dyDescent="0.35">
      <c r="A72" s="727" t="s">
        <v>590</v>
      </c>
      <c r="B72" s="728"/>
      <c r="C72" s="728"/>
      <c r="D72" s="728"/>
      <c r="E72" s="728"/>
      <c r="F72" s="728"/>
      <c r="G72" s="728"/>
      <c r="H72" s="728"/>
      <c r="I72" s="729"/>
      <c r="J72" s="332">
        <f>SUM(J67:J71)</f>
        <v>0</v>
      </c>
      <c r="K72" s="388"/>
      <c r="L72" s="203"/>
    </row>
    <row r="73" spans="1:12" x14ac:dyDescent="0.3">
      <c r="A73" s="151"/>
      <c r="B73" s="151"/>
      <c r="C73" s="151"/>
      <c r="D73" s="151"/>
      <c r="E73" s="151"/>
      <c r="F73" s="151"/>
      <c r="G73" s="151"/>
      <c r="H73" s="151"/>
      <c r="I73" s="151"/>
      <c r="J73" s="134"/>
      <c r="K73" s="203"/>
      <c r="L73" s="203"/>
    </row>
    <row r="74" spans="1:12" ht="15" customHeight="1" x14ac:dyDescent="0.3">
      <c r="A74" s="775" t="s">
        <v>320</v>
      </c>
      <c r="B74" s="775"/>
      <c r="C74" s="775"/>
      <c r="D74" s="775"/>
      <c r="E74" s="775"/>
      <c r="F74" s="775"/>
      <c r="G74" s="205"/>
      <c r="H74" s="184"/>
      <c r="I74" s="295"/>
      <c r="J74" s="203"/>
      <c r="K74" s="203"/>
      <c r="L74" s="203"/>
    </row>
    <row r="75" spans="1:12" ht="72" x14ac:dyDescent="0.3">
      <c r="A75" s="51" t="s">
        <v>94</v>
      </c>
      <c r="B75" s="51" t="s">
        <v>321</v>
      </c>
      <c r="C75" s="51" t="s">
        <v>322</v>
      </c>
      <c r="D75" s="51" t="s">
        <v>323</v>
      </c>
      <c r="E75" s="51" t="s">
        <v>93</v>
      </c>
      <c r="F75" s="104" t="s">
        <v>152</v>
      </c>
      <c r="G75" s="205"/>
      <c r="H75" s="184"/>
      <c r="I75" s="295"/>
      <c r="J75" s="203"/>
      <c r="K75" s="203"/>
      <c r="L75" s="203"/>
    </row>
    <row r="76" spans="1:12" ht="28.8" x14ac:dyDescent="0.3">
      <c r="A76" s="208" t="s">
        <v>276</v>
      </c>
      <c r="B76" s="491"/>
      <c r="C76" s="491"/>
      <c r="D76" s="502"/>
      <c r="E76" s="516">
        <f>B76*C76*D76</f>
        <v>0</v>
      </c>
      <c r="F76" s="515"/>
      <c r="G76" s="205"/>
      <c r="H76" s="184"/>
      <c r="I76" s="295"/>
      <c r="J76" s="207"/>
      <c r="K76" s="207"/>
      <c r="L76" s="207"/>
    </row>
    <row r="77" spans="1:12" ht="28.8" x14ac:dyDescent="0.3">
      <c r="A77" s="208" t="s">
        <v>277</v>
      </c>
      <c r="B77" s="491"/>
      <c r="C77" s="491"/>
      <c r="D77" s="502"/>
      <c r="E77" s="516">
        <f>B77*C77*D77</f>
        <v>0</v>
      </c>
      <c r="F77" s="515"/>
      <c r="G77" s="205"/>
      <c r="H77" s="184"/>
      <c r="I77" s="295"/>
      <c r="J77" s="207"/>
      <c r="K77" s="207"/>
      <c r="L77" s="207"/>
    </row>
    <row r="78" spans="1:12" ht="29.4" thickBot="1" x14ac:dyDescent="0.35">
      <c r="A78" s="208" t="s">
        <v>278</v>
      </c>
      <c r="B78" s="491"/>
      <c r="C78" s="491"/>
      <c r="D78" s="502"/>
      <c r="E78" s="517">
        <f>B78*C78*D78</f>
        <v>0</v>
      </c>
      <c r="F78" s="515"/>
      <c r="G78" s="209"/>
      <c r="H78" s="184"/>
      <c r="I78" s="295"/>
      <c r="J78" s="207"/>
      <c r="K78" s="207"/>
      <c r="L78" s="207"/>
    </row>
    <row r="79" spans="1:12" ht="15" thickBot="1" x14ac:dyDescent="0.35">
      <c r="A79" s="699" t="s">
        <v>324</v>
      </c>
      <c r="B79" s="700"/>
      <c r="C79" s="700"/>
      <c r="D79" s="701"/>
      <c r="E79" s="518">
        <f>SUM(E76:E78)</f>
        <v>0</v>
      </c>
      <c r="F79" s="202"/>
      <c r="G79" s="202"/>
      <c r="H79" s="184"/>
      <c r="I79" s="295"/>
      <c r="J79" s="207"/>
      <c r="K79" s="207"/>
      <c r="L79" s="207"/>
    </row>
    <row r="80" spans="1:12" x14ac:dyDescent="0.3">
      <c r="A80" s="210"/>
      <c r="B80" s="210"/>
      <c r="C80" s="210"/>
      <c r="D80" s="210"/>
      <c r="E80" s="210"/>
      <c r="F80" s="205"/>
      <c r="G80" s="205"/>
      <c r="H80" s="184"/>
      <c r="I80" s="295"/>
      <c r="J80" s="211"/>
      <c r="K80" s="211"/>
      <c r="L80" s="211"/>
    </row>
    <row r="81" spans="1:12" ht="32.25" customHeight="1" x14ac:dyDescent="0.3">
      <c r="A81" s="781" t="s">
        <v>327</v>
      </c>
      <c r="B81" s="781"/>
      <c r="C81" s="781"/>
      <c r="D81" s="781"/>
      <c r="E81" s="781"/>
      <c r="F81" s="295"/>
      <c r="G81" s="295"/>
      <c r="H81" s="295"/>
      <c r="I81" s="295"/>
      <c r="J81" s="203"/>
      <c r="K81" s="203"/>
      <c r="L81" s="203"/>
    </row>
    <row r="82" spans="1:12" ht="48.75" customHeight="1" x14ac:dyDescent="0.3">
      <c r="A82" s="63" t="s">
        <v>163</v>
      </c>
      <c r="B82" s="110" t="s">
        <v>280</v>
      </c>
      <c r="C82" s="231" t="s">
        <v>142</v>
      </c>
      <c r="D82" s="231" t="s">
        <v>93</v>
      </c>
      <c r="E82" s="104" t="s">
        <v>152</v>
      </c>
      <c r="G82" s="184"/>
      <c r="H82" s="184"/>
      <c r="I82" s="295"/>
      <c r="J82" s="213"/>
      <c r="K82" s="213"/>
      <c r="L82" s="213"/>
    </row>
    <row r="83" spans="1:12" x14ac:dyDescent="0.3">
      <c r="A83" s="222" t="s">
        <v>591</v>
      </c>
      <c r="B83" s="118"/>
      <c r="C83" s="811"/>
      <c r="D83" s="812"/>
      <c r="E83" s="813"/>
      <c r="F83" s="52"/>
      <c r="G83" s="52"/>
      <c r="H83" s="184"/>
      <c r="I83" s="295"/>
      <c r="J83" s="212"/>
      <c r="K83" s="212"/>
      <c r="L83" s="212"/>
    </row>
    <row r="84" spans="1:12" ht="28.8" x14ac:dyDescent="0.3">
      <c r="A84" s="222" t="s">
        <v>331</v>
      </c>
      <c r="B84" s="118"/>
      <c r="C84" s="811"/>
      <c r="D84" s="812"/>
      <c r="E84" s="813"/>
      <c r="F84" s="214"/>
      <c r="G84" s="214"/>
      <c r="H84" s="184"/>
      <c r="I84" s="295"/>
      <c r="J84" s="212"/>
      <c r="K84" s="212"/>
      <c r="L84" s="212"/>
    </row>
    <row r="85" spans="1:12" ht="28.8" x14ac:dyDescent="0.3">
      <c r="A85" s="222" t="s">
        <v>332</v>
      </c>
      <c r="B85" s="215">
        <f>B83-B84</f>
        <v>0</v>
      </c>
      <c r="C85" s="814"/>
      <c r="D85" s="815"/>
      <c r="E85" s="816"/>
      <c r="F85" s="210"/>
      <c r="G85" s="210"/>
      <c r="H85" s="295"/>
      <c r="I85" s="295"/>
      <c r="J85" s="212"/>
      <c r="K85" s="212"/>
      <c r="L85" s="212"/>
    </row>
    <row r="86" spans="1:12" ht="48.75" customHeight="1" x14ac:dyDescent="0.3">
      <c r="A86" s="222" t="s">
        <v>592</v>
      </c>
      <c r="B86" s="215">
        <f>B85</f>
        <v>0</v>
      </c>
      <c r="C86" s="169"/>
      <c r="D86" s="503">
        <f>B86*C86</f>
        <v>0</v>
      </c>
      <c r="E86" s="819"/>
      <c r="F86" s="295"/>
      <c r="G86" s="295"/>
      <c r="H86" s="295"/>
      <c r="I86" s="295"/>
      <c r="J86" s="203"/>
      <c r="K86" s="203"/>
      <c r="L86" s="203"/>
    </row>
    <row r="87" spans="1:12" ht="50.25" customHeight="1" x14ac:dyDescent="0.3">
      <c r="A87" s="222" t="s">
        <v>593</v>
      </c>
      <c r="B87" s="215">
        <f>B84+B86</f>
        <v>0</v>
      </c>
      <c r="C87" s="169"/>
      <c r="D87" s="504">
        <f>B87*C87</f>
        <v>0</v>
      </c>
      <c r="E87" s="813"/>
      <c r="F87" s="295"/>
      <c r="G87" s="295"/>
      <c r="H87" s="295"/>
      <c r="I87" s="295"/>
      <c r="J87" s="203"/>
      <c r="K87" s="203"/>
      <c r="L87" s="203"/>
    </row>
    <row r="88" spans="1:12" ht="46.5" customHeight="1" x14ac:dyDescent="0.3">
      <c r="A88" s="222" t="s">
        <v>334</v>
      </c>
      <c r="B88" s="817"/>
      <c r="C88" s="818"/>
      <c r="D88" s="606">
        <f>D86+D87</f>
        <v>0</v>
      </c>
      <c r="E88" s="813"/>
      <c r="F88" s="302"/>
      <c r="G88" s="295"/>
      <c r="H88" s="295"/>
      <c r="I88" s="295"/>
      <c r="J88" s="203"/>
      <c r="K88" s="203"/>
      <c r="L88" s="203"/>
    </row>
    <row r="89" spans="1:12" ht="28.8" x14ac:dyDescent="0.3">
      <c r="A89" s="222" t="s">
        <v>329</v>
      </c>
      <c r="B89" s="118"/>
      <c r="C89" s="299"/>
      <c r="D89" s="303"/>
      <c r="E89" s="813"/>
      <c r="F89" s="214"/>
      <c r="G89" s="214"/>
      <c r="H89" s="184"/>
      <c r="I89" s="295"/>
      <c r="J89" s="212"/>
      <c r="K89" s="212"/>
      <c r="L89" s="212"/>
    </row>
    <row r="90" spans="1:12" ht="28.8" x14ac:dyDescent="0.3">
      <c r="A90" s="222" t="s">
        <v>330</v>
      </c>
      <c r="B90" s="215">
        <f>B83-B89</f>
        <v>0</v>
      </c>
      <c r="C90" s="299"/>
      <c r="D90" s="299"/>
      <c r="E90" s="813"/>
      <c r="F90" s="210"/>
      <c r="G90" s="210"/>
      <c r="H90" s="295"/>
      <c r="I90" s="295"/>
      <c r="J90" s="212"/>
      <c r="K90" s="212"/>
      <c r="L90" s="212"/>
    </row>
    <row r="91" spans="1:12" ht="28.8" x14ac:dyDescent="0.3">
      <c r="A91" s="222" t="s">
        <v>597</v>
      </c>
      <c r="B91" s="215">
        <f>B90</f>
        <v>0</v>
      </c>
      <c r="C91" s="169"/>
      <c r="D91" s="503">
        <f>B91*C91</f>
        <v>0</v>
      </c>
      <c r="E91" s="813"/>
      <c r="F91" s="295"/>
      <c r="G91" s="295"/>
      <c r="H91" s="295"/>
      <c r="I91" s="295"/>
      <c r="J91" s="203"/>
      <c r="K91" s="203"/>
      <c r="L91" s="203"/>
    </row>
    <row r="92" spans="1:12" ht="50.25" customHeight="1" x14ac:dyDescent="0.3">
      <c r="A92" s="222" t="s">
        <v>598</v>
      </c>
      <c r="B92" s="215">
        <f>B89+B91</f>
        <v>0</v>
      </c>
      <c r="C92" s="169"/>
      <c r="D92" s="504">
        <f>B92*C92</f>
        <v>0</v>
      </c>
      <c r="E92" s="816"/>
      <c r="F92" s="295"/>
      <c r="G92" s="295"/>
      <c r="H92" s="295"/>
      <c r="I92" s="295"/>
      <c r="J92" s="203"/>
      <c r="K92" s="203"/>
      <c r="L92" s="203"/>
    </row>
    <row r="93" spans="1:12" ht="50.25" customHeight="1" x14ac:dyDescent="0.3">
      <c r="A93" s="222" t="s">
        <v>335</v>
      </c>
      <c r="B93" s="817"/>
      <c r="C93" s="818"/>
      <c r="D93" s="440">
        <f>D91+D92</f>
        <v>0</v>
      </c>
      <c r="E93" s="604"/>
      <c r="F93" s="304"/>
      <c r="G93" s="295"/>
      <c r="H93" s="295"/>
      <c r="I93" s="295"/>
      <c r="J93" s="203"/>
      <c r="K93" s="203"/>
      <c r="L93" s="203"/>
    </row>
    <row r="94" spans="1:12" ht="50.25" customHeight="1" x14ac:dyDescent="0.3">
      <c r="A94" s="298" t="s">
        <v>594</v>
      </c>
      <c r="B94" s="610"/>
      <c r="C94" s="610"/>
      <c r="D94" s="504">
        <f>D88+D93</f>
        <v>0</v>
      </c>
      <c r="E94" s="604"/>
      <c r="F94" s="605"/>
      <c r="G94" s="295"/>
      <c r="H94" s="295"/>
      <c r="I94" s="295"/>
      <c r="J94" s="203"/>
      <c r="K94" s="203"/>
      <c r="L94" s="203"/>
    </row>
    <row r="95" spans="1:12" ht="50.25" customHeight="1" thickBot="1" x14ac:dyDescent="0.35">
      <c r="A95" s="298" t="s">
        <v>595</v>
      </c>
      <c r="B95" s="610"/>
      <c r="C95" s="610"/>
      <c r="D95" s="607"/>
      <c r="E95" s="604"/>
      <c r="F95" s="605"/>
      <c r="G95" s="295"/>
      <c r="H95" s="295"/>
      <c r="I95" s="295"/>
      <c r="J95" s="203"/>
      <c r="K95" s="203"/>
      <c r="L95" s="203"/>
    </row>
    <row r="96" spans="1:12" ht="40.5" customHeight="1" thickBot="1" x14ac:dyDescent="0.35">
      <c r="A96" s="699" t="s">
        <v>328</v>
      </c>
      <c r="B96" s="700"/>
      <c r="C96" s="700"/>
      <c r="D96" s="314">
        <f>D94*D95</f>
        <v>0</v>
      </c>
      <c r="E96" s="515"/>
      <c r="F96" s="216"/>
      <c r="G96" s="216"/>
      <c r="H96" s="295"/>
      <c r="I96" s="295"/>
      <c r="J96" s="218"/>
      <c r="K96" s="218"/>
      <c r="L96" s="218"/>
    </row>
    <row r="97" spans="1:12" x14ac:dyDescent="0.3">
      <c r="A97" s="295"/>
      <c r="B97" s="295"/>
      <c r="C97" s="295"/>
      <c r="D97" s="295"/>
      <c r="E97" s="305"/>
      <c r="F97" s="216"/>
      <c r="G97" s="216"/>
      <c r="H97" s="295"/>
      <c r="I97" s="295"/>
      <c r="J97" s="217"/>
      <c r="K97" s="217"/>
      <c r="L97" s="217"/>
    </row>
    <row r="98" spans="1:12" x14ac:dyDescent="0.3">
      <c r="A98" s="295"/>
      <c r="B98" s="295"/>
      <c r="C98" s="295"/>
      <c r="D98" s="295"/>
      <c r="E98" s="295"/>
      <c r="F98" s="216"/>
      <c r="G98" s="216"/>
      <c r="H98" s="295"/>
      <c r="I98" s="295"/>
      <c r="J98" s="217"/>
      <c r="K98" s="217"/>
      <c r="L98" s="217"/>
    </row>
    <row r="99" spans="1:12" ht="62.25" customHeight="1" x14ac:dyDescent="0.3">
      <c r="A99" s="705" t="s">
        <v>336</v>
      </c>
      <c r="B99" s="705"/>
      <c r="C99" s="102"/>
      <c r="D99" s="102"/>
      <c r="E99" s="102"/>
      <c r="F99" s="216"/>
      <c r="G99" s="216"/>
      <c r="H99" s="295"/>
      <c r="I99" s="295"/>
      <c r="J99" s="217"/>
      <c r="K99" s="217"/>
      <c r="L99" s="217"/>
    </row>
    <row r="100" spans="1:12" ht="33.75" customHeight="1" x14ac:dyDescent="0.3">
      <c r="A100" s="309" t="s">
        <v>163</v>
      </c>
      <c r="B100" s="311" t="s">
        <v>93</v>
      </c>
      <c r="C100" s="306"/>
      <c r="D100" s="306"/>
      <c r="E100" s="306"/>
      <c r="F100" s="216"/>
      <c r="G100" s="216"/>
      <c r="H100" s="295"/>
      <c r="I100" s="295"/>
      <c r="J100" s="217"/>
      <c r="K100" s="217"/>
      <c r="L100" s="217"/>
    </row>
    <row r="101" spans="1:12" ht="34.5" customHeight="1" x14ac:dyDescent="0.3">
      <c r="A101" s="298" t="s">
        <v>338</v>
      </c>
      <c r="B101" s="312">
        <f>J67</f>
        <v>0</v>
      </c>
      <c r="C101" s="307"/>
      <c r="D101" s="307"/>
      <c r="E101" s="307"/>
      <c r="F101" s="216"/>
      <c r="G101" s="216"/>
      <c r="H101" s="295"/>
      <c r="I101" s="295"/>
      <c r="J101" s="217"/>
      <c r="K101" s="217"/>
      <c r="L101" s="217"/>
    </row>
    <row r="102" spans="1:12" ht="18" customHeight="1" x14ac:dyDescent="0.3">
      <c r="A102" s="298" t="s">
        <v>279</v>
      </c>
      <c r="B102" s="312">
        <f>E63</f>
        <v>0</v>
      </c>
      <c r="C102" s="307"/>
      <c r="D102" s="307"/>
      <c r="E102" s="307"/>
      <c r="F102" s="216"/>
      <c r="G102" s="216"/>
      <c r="H102" s="295"/>
      <c r="I102" s="295"/>
      <c r="J102" s="217"/>
      <c r="K102" s="217"/>
      <c r="L102" s="217"/>
    </row>
    <row r="103" spans="1:12" ht="50.25" customHeight="1" x14ac:dyDescent="0.3">
      <c r="A103" s="310" t="s">
        <v>339</v>
      </c>
      <c r="B103" s="270">
        <f>D96</f>
        <v>0</v>
      </c>
      <c r="C103" s="288"/>
      <c r="D103" s="288"/>
      <c r="E103" s="288"/>
      <c r="F103" s="216"/>
      <c r="G103" s="216"/>
      <c r="H103" s="184"/>
      <c r="I103" s="295"/>
      <c r="J103" s="217"/>
      <c r="K103" s="217"/>
      <c r="L103" s="217"/>
    </row>
    <row r="104" spans="1:12" ht="51" customHeight="1" x14ac:dyDescent="0.3">
      <c r="A104" s="265" t="s">
        <v>337</v>
      </c>
      <c r="B104" s="313">
        <f>SUM(B101:B103)</f>
        <v>0</v>
      </c>
      <c r="C104" s="308"/>
      <c r="D104" s="308"/>
      <c r="E104" s="308"/>
      <c r="F104" s="219"/>
      <c r="G104" s="219"/>
      <c r="H104" s="184"/>
      <c r="I104" s="295"/>
      <c r="J104" s="203"/>
      <c r="K104" s="203"/>
      <c r="L104" s="203"/>
    </row>
    <row r="105" spans="1:12" x14ac:dyDescent="0.3">
      <c r="A105" s="295"/>
      <c r="B105" s="295"/>
      <c r="C105" s="295"/>
      <c r="D105" s="295"/>
      <c r="E105" s="295"/>
      <c r="F105" s="219"/>
      <c r="G105" s="219"/>
      <c r="H105" s="184"/>
      <c r="I105" s="295"/>
      <c r="J105" s="203"/>
      <c r="K105" s="203"/>
      <c r="L105" s="203"/>
    </row>
    <row r="107" spans="1:12" x14ac:dyDescent="0.3">
      <c r="A107" s="723" t="s">
        <v>596</v>
      </c>
      <c r="B107" s="723"/>
      <c r="C107" s="723"/>
      <c r="D107" s="723"/>
      <c r="E107" s="723"/>
      <c r="F107" s="723"/>
      <c r="G107" s="723"/>
      <c r="H107" s="184"/>
    </row>
    <row r="108" spans="1:12" ht="72.599999999999994" thickBot="1" x14ac:dyDescent="0.35">
      <c r="A108" s="296" t="s">
        <v>349</v>
      </c>
      <c r="B108" s="296" t="s">
        <v>281</v>
      </c>
      <c r="C108" s="296" t="s">
        <v>350</v>
      </c>
      <c r="D108" s="296" t="s">
        <v>351</v>
      </c>
      <c r="E108" s="296" t="s">
        <v>352</v>
      </c>
      <c r="F108" s="297" t="s">
        <v>93</v>
      </c>
      <c r="G108" s="104" t="s">
        <v>152</v>
      </c>
      <c r="H108" s="184"/>
    </row>
    <row r="109" spans="1:12" ht="15" thickBot="1" x14ac:dyDescent="0.35">
      <c r="A109" s="315"/>
      <c r="B109" s="315"/>
      <c r="C109" s="121"/>
      <c r="D109" s="121"/>
      <c r="E109" s="187"/>
      <c r="F109" s="316">
        <f>A109*(B109*(C109+D109+E109))</f>
        <v>0</v>
      </c>
      <c r="G109" s="515"/>
      <c r="H109" s="6"/>
    </row>
    <row r="110" spans="1:12" x14ac:dyDescent="0.3">
      <c r="G110" s="5"/>
      <c r="H110" s="5"/>
    </row>
    <row r="111" spans="1:12" x14ac:dyDescent="0.3">
      <c r="A111" s="295"/>
      <c r="B111" s="295"/>
      <c r="C111" s="295"/>
      <c r="D111" s="295"/>
      <c r="F111" s="295"/>
      <c r="G111" s="184"/>
      <c r="H111" s="184"/>
    </row>
    <row r="112" spans="1:12" x14ac:dyDescent="0.3">
      <c r="A112" s="723" t="s">
        <v>341</v>
      </c>
      <c r="B112" s="723"/>
      <c r="C112" s="723"/>
      <c r="D112" s="723"/>
      <c r="E112" s="723"/>
      <c r="F112" s="723"/>
      <c r="G112" s="723"/>
      <c r="H112" s="723"/>
      <c r="I112" s="723"/>
      <c r="J112" s="723"/>
      <c r="K112" s="723"/>
    </row>
    <row r="113" spans="1:22" s="5" customFormat="1" ht="43.2" x14ac:dyDescent="0.3">
      <c r="A113" s="321"/>
      <c r="B113" s="104" t="s">
        <v>325</v>
      </c>
      <c r="C113" s="129" t="s">
        <v>349</v>
      </c>
      <c r="D113" s="129" t="s">
        <v>354</v>
      </c>
      <c r="E113" s="129" t="s">
        <v>93</v>
      </c>
      <c r="F113" s="104" t="s">
        <v>152</v>
      </c>
      <c r="G113" s="184"/>
      <c r="H113" s="184"/>
      <c r="T113" s="184"/>
      <c r="U113" s="184"/>
      <c r="V113" s="184"/>
    </row>
    <row r="114" spans="1:22" s="5" customFormat="1" x14ac:dyDescent="0.3">
      <c r="A114" s="320" t="s">
        <v>353</v>
      </c>
      <c r="B114" s="142"/>
      <c r="C114" s="142"/>
      <c r="D114" s="143"/>
      <c r="E114" s="322">
        <f>B114*(C114*D114)</f>
        <v>0</v>
      </c>
      <c r="F114" s="515"/>
      <c r="G114" s="184"/>
      <c r="H114" s="184"/>
      <c r="T114" s="184"/>
      <c r="U114" s="184"/>
      <c r="V114" s="184"/>
    </row>
    <row r="115" spans="1:22" s="5" customFormat="1" x14ac:dyDescent="0.3">
      <c r="A115" s="317"/>
      <c r="B115" s="184"/>
      <c r="C115" s="184"/>
      <c r="D115" s="184"/>
      <c r="E115" s="184"/>
      <c r="F115" s="184"/>
      <c r="G115" s="184"/>
      <c r="H115" s="184"/>
      <c r="T115" s="184"/>
      <c r="U115" s="184"/>
      <c r="V115" s="184"/>
    </row>
    <row r="116" spans="1:22" s="5" customFormat="1" ht="57.6" x14ac:dyDescent="0.3">
      <c r="A116" s="185"/>
      <c r="B116" s="323" t="s">
        <v>356</v>
      </c>
      <c r="C116" s="186" t="s">
        <v>140</v>
      </c>
      <c r="D116" s="297" t="s">
        <v>147</v>
      </c>
      <c r="E116" s="297" t="s">
        <v>148</v>
      </c>
      <c r="F116" s="297" t="s">
        <v>149</v>
      </c>
      <c r="G116" s="160" t="s">
        <v>150</v>
      </c>
      <c r="H116" s="297" t="s">
        <v>156</v>
      </c>
      <c r="I116" s="297" t="s">
        <v>151</v>
      </c>
      <c r="J116" s="103" t="s">
        <v>93</v>
      </c>
      <c r="K116" s="104" t="s">
        <v>152</v>
      </c>
      <c r="T116" s="184"/>
      <c r="U116" s="184"/>
      <c r="V116" s="184"/>
    </row>
    <row r="117" spans="1:22" s="5" customFormat="1" x14ac:dyDescent="0.3">
      <c r="A117" s="320" t="s">
        <v>355</v>
      </c>
      <c r="B117" s="142"/>
      <c r="C117" s="142"/>
      <c r="D117" s="143"/>
      <c r="E117" s="143"/>
      <c r="F117" s="144"/>
      <c r="G117" s="145"/>
      <c r="H117" s="142"/>
      <c r="I117" s="143"/>
      <c r="J117" s="146">
        <f>(B117*(C117*(D117+E117+F117+G117)))+(B117*(H117*I117))</f>
        <v>0</v>
      </c>
      <c r="K117" s="515"/>
      <c r="T117" s="184"/>
      <c r="U117" s="184"/>
      <c r="V117" s="184"/>
    </row>
    <row r="118" spans="1:22" s="5" customFormat="1" x14ac:dyDescent="0.3">
      <c r="A118" s="317"/>
      <c r="B118" s="184"/>
      <c r="C118" s="184"/>
      <c r="D118" s="184"/>
      <c r="E118" s="184"/>
      <c r="F118" s="184"/>
      <c r="G118" s="184"/>
      <c r="H118" s="184"/>
      <c r="T118" s="184"/>
      <c r="U118" s="184"/>
      <c r="V118" s="184"/>
    </row>
    <row r="119" spans="1:22" s="5" customFormat="1" ht="43.2" x14ac:dyDescent="0.3">
      <c r="A119" s="324"/>
      <c r="B119" s="104" t="s">
        <v>358</v>
      </c>
      <c r="C119" s="104" t="s">
        <v>175</v>
      </c>
      <c r="D119" s="104" t="s">
        <v>93</v>
      </c>
      <c r="E119" s="104" t="s">
        <v>152</v>
      </c>
      <c r="F119" s="184"/>
      <c r="G119" s="184"/>
      <c r="H119" s="184"/>
      <c r="T119" s="184"/>
      <c r="U119" s="184"/>
      <c r="V119" s="184"/>
    </row>
    <row r="120" spans="1:22" s="5" customFormat="1" x14ac:dyDescent="0.3">
      <c r="A120" s="320" t="s">
        <v>357</v>
      </c>
      <c r="B120" s="143"/>
      <c r="C120" s="142"/>
      <c r="D120" s="322">
        <f>B120*C120</f>
        <v>0</v>
      </c>
      <c r="E120" s="515"/>
      <c r="F120" s="184"/>
      <c r="G120" s="184"/>
      <c r="H120" s="184"/>
      <c r="T120" s="184"/>
      <c r="U120" s="184"/>
      <c r="V120" s="184"/>
    </row>
    <row r="121" spans="1:22" s="5" customFormat="1" ht="15" thickBot="1" x14ac:dyDescent="0.35">
      <c r="A121" s="317"/>
      <c r="B121" s="184"/>
      <c r="C121" s="184"/>
      <c r="D121" s="184"/>
      <c r="E121" s="184"/>
      <c r="F121" s="184"/>
      <c r="G121" s="184"/>
      <c r="H121" s="184"/>
      <c r="T121" s="184"/>
      <c r="U121" s="184"/>
      <c r="V121" s="184"/>
    </row>
    <row r="122" spans="1:22" ht="33.75" customHeight="1" thickBot="1" x14ac:dyDescent="0.35">
      <c r="A122" s="733" t="s">
        <v>359</v>
      </c>
      <c r="B122" s="733"/>
      <c r="C122" s="761"/>
      <c r="D122" s="331">
        <f>E114+J117+D120</f>
        <v>0</v>
      </c>
      <c r="E122" s="325"/>
      <c r="G122" s="184"/>
    </row>
    <row r="124" spans="1:22" s="61" customFormat="1" ht="15" customHeight="1" x14ac:dyDescent="0.3">
      <c r="A124" s="719" t="s">
        <v>513</v>
      </c>
      <c r="B124" s="719"/>
      <c r="C124" s="719"/>
      <c r="D124" s="719"/>
      <c r="E124" s="719"/>
      <c r="F124" s="114"/>
      <c r="G124" s="64"/>
      <c r="H124" s="64"/>
      <c r="I124" s="64"/>
      <c r="J124" s="64"/>
      <c r="K124" s="64"/>
    </row>
    <row r="125" spans="1:22" s="8" customFormat="1" ht="48" customHeight="1" x14ac:dyDescent="0.3">
      <c r="A125" s="100"/>
      <c r="B125" s="110" t="s">
        <v>142</v>
      </c>
      <c r="C125" s="110" t="s">
        <v>143</v>
      </c>
      <c r="D125" s="110" t="s">
        <v>93</v>
      </c>
      <c r="E125" s="106" t="s">
        <v>152</v>
      </c>
      <c r="F125" s="105"/>
      <c r="G125" s="4"/>
      <c r="H125" s="4"/>
      <c r="I125" s="4"/>
      <c r="J125" s="4"/>
      <c r="K125" s="4"/>
    </row>
    <row r="126" spans="1:22" ht="72" customHeight="1" x14ac:dyDescent="0.3">
      <c r="A126" s="65" t="s">
        <v>511</v>
      </c>
      <c r="B126" s="68"/>
      <c r="C126" s="215">
        <v>1</v>
      </c>
      <c r="D126" s="89">
        <f t="shared" ref="D126:D131" si="6">B126*C126</f>
        <v>0</v>
      </c>
      <c r="E126" s="576"/>
      <c r="F126" s="105"/>
      <c r="R126" s="383"/>
      <c r="S126" s="383"/>
      <c r="T126" s="383"/>
      <c r="U126" s="4"/>
      <c r="V126" s="4"/>
    </row>
    <row r="127" spans="1:22" ht="100.5" customHeight="1" x14ac:dyDescent="0.3">
      <c r="A127" s="65" t="s">
        <v>167</v>
      </c>
      <c r="B127" s="68"/>
      <c r="C127" s="118"/>
      <c r="D127" s="89">
        <f t="shared" si="6"/>
        <v>0</v>
      </c>
      <c r="E127" s="575"/>
      <c r="F127" s="105"/>
      <c r="R127" s="383"/>
      <c r="S127" s="383"/>
      <c r="T127" s="383"/>
      <c r="U127" s="4"/>
      <c r="V127" s="4"/>
    </row>
    <row r="128" spans="1:22" ht="54" customHeight="1" x14ac:dyDescent="0.3">
      <c r="A128" s="65" t="s">
        <v>512</v>
      </c>
      <c r="B128" s="68"/>
      <c r="C128" s="387"/>
      <c r="D128" s="90">
        <f t="shared" si="6"/>
        <v>0</v>
      </c>
      <c r="E128" s="576"/>
      <c r="F128" s="105"/>
      <c r="R128" s="383"/>
      <c r="S128" s="383"/>
      <c r="T128" s="383"/>
      <c r="U128" s="4"/>
      <c r="V128" s="4"/>
    </row>
    <row r="129" spans="1:22" ht="80.25" customHeight="1" x14ac:dyDescent="0.3">
      <c r="A129" s="65" t="s">
        <v>220</v>
      </c>
      <c r="B129" s="68"/>
      <c r="C129" s="387"/>
      <c r="D129" s="90">
        <f t="shared" si="6"/>
        <v>0</v>
      </c>
      <c r="E129" s="576"/>
      <c r="F129" s="105"/>
      <c r="R129" s="383"/>
      <c r="S129" s="383"/>
      <c r="T129" s="383"/>
      <c r="U129" s="4"/>
      <c r="V129" s="4"/>
    </row>
    <row r="130" spans="1:22" ht="46.5" customHeight="1" x14ac:dyDescent="0.3">
      <c r="A130" s="208" t="s">
        <v>168</v>
      </c>
      <c r="B130" s="68"/>
      <c r="C130" s="387"/>
      <c r="D130" s="90">
        <f t="shared" si="6"/>
        <v>0</v>
      </c>
      <c r="E130" s="576"/>
      <c r="F130" s="105"/>
      <c r="R130" s="383"/>
      <c r="S130" s="383"/>
      <c r="T130" s="383"/>
      <c r="U130" s="4"/>
      <c r="V130" s="4"/>
    </row>
    <row r="131" spans="1:22" ht="110.4" customHeight="1" x14ac:dyDescent="0.3">
      <c r="A131" s="208" t="s">
        <v>618</v>
      </c>
      <c r="B131" s="68"/>
      <c r="C131" s="387"/>
      <c r="D131" s="90">
        <f t="shared" si="6"/>
        <v>0</v>
      </c>
      <c r="E131" s="576"/>
      <c r="F131" s="105"/>
      <c r="R131" s="383"/>
      <c r="S131" s="383"/>
      <c r="T131" s="383"/>
      <c r="U131" s="4"/>
      <c r="V131" s="4"/>
    </row>
    <row r="132" spans="1:22" ht="51.75" customHeight="1" x14ac:dyDescent="0.3">
      <c r="A132" s="389" t="s">
        <v>514</v>
      </c>
      <c r="B132" s="68"/>
      <c r="C132" s="118"/>
      <c r="D132" s="66">
        <f>B132*C132</f>
        <v>0</v>
      </c>
      <c r="E132" s="577"/>
      <c r="F132" s="105"/>
      <c r="R132" s="383"/>
      <c r="S132" s="383"/>
      <c r="T132" s="383"/>
      <c r="U132" s="4"/>
      <c r="V132" s="4"/>
    </row>
    <row r="133" spans="1:22" ht="51.75" customHeight="1" x14ac:dyDescent="0.3">
      <c r="A133" s="389" t="s">
        <v>514</v>
      </c>
      <c r="B133" s="68"/>
      <c r="C133" s="118"/>
      <c r="D133" s="66">
        <f>B133*C133</f>
        <v>0</v>
      </c>
      <c r="E133" s="577"/>
      <c r="F133" s="105"/>
      <c r="R133" s="383"/>
      <c r="S133" s="383"/>
      <c r="T133" s="383"/>
      <c r="U133" s="4"/>
      <c r="V133" s="4"/>
    </row>
    <row r="134" spans="1:22" ht="51.75" customHeight="1" thickBot="1" x14ac:dyDescent="0.35">
      <c r="A134" s="389" t="s">
        <v>514</v>
      </c>
      <c r="B134" s="68"/>
      <c r="C134" s="118"/>
      <c r="D134" s="574">
        <f>B134*C134</f>
        <v>0</v>
      </c>
      <c r="E134" s="577"/>
      <c r="F134" s="105"/>
      <c r="R134" s="383"/>
      <c r="S134" s="383"/>
      <c r="T134" s="383"/>
      <c r="U134" s="4"/>
      <c r="V134" s="4"/>
    </row>
    <row r="135" spans="1:22" ht="39" customHeight="1" thickBot="1" x14ac:dyDescent="0.35">
      <c r="A135" s="722" t="s">
        <v>169</v>
      </c>
      <c r="B135" s="722"/>
      <c r="C135" s="716"/>
      <c r="D135" s="97">
        <f>SUM(D126:D134)</f>
        <v>0</v>
      </c>
      <c r="E135" s="388"/>
      <c r="F135" s="115"/>
      <c r="R135" s="383"/>
      <c r="S135" s="383"/>
      <c r="T135" s="383"/>
      <c r="U135" s="4"/>
      <c r="V135" s="4"/>
    </row>
    <row r="136" spans="1:22" ht="15" customHeight="1" thickBot="1" x14ac:dyDescent="0.35">
      <c r="A136" s="111"/>
      <c r="B136" s="385"/>
      <c r="C136" s="112"/>
      <c r="D136" s="112"/>
      <c r="E136" s="105"/>
      <c r="F136" s="105"/>
      <c r="R136" s="383"/>
      <c r="S136" s="383"/>
      <c r="T136" s="383"/>
      <c r="U136" s="4"/>
      <c r="V136" s="4"/>
    </row>
    <row r="137" spans="1:22" ht="24" customHeight="1" thickBot="1" x14ac:dyDescent="0.35">
      <c r="A137" s="764" t="s">
        <v>515</v>
      </c>
      <c r="B137" s="765"/>
      <c r="C137" s="766"/>
      <c r="D137" s="179">
        <f>SUM(D23,D59,E63,J72,E79,D96,F109,D122,D135)</f>
        <v>0</v>
      </c>
    </row>
    <row r="139" spans="1:22" ht="51" customHeight="1" x14ac:dyDescent="0.3">
      <c r="A139" s="716" t="s">
        <v>659</v>
      </c>
      <c r="B139" s="717"/>
      <c r="C139" s="744"/>
      <c r="D139" s="546"/>
      <c r="R139" s="383"/>
      <c r="S139" s="383"/>
      <c r="T139" s="383"/>
      <c r="U139" s="4"/>
      <c r="V139" s="4"/>
    </row>
  </sheetData>
  <sheetProtection algorithmName="SHA-512" hashValue="zL5Mb0MDx/bhiGm7G2UAvIt+ybsrqAfaoh2tyW3WtrKl8kjfUayH5DEzcWq8ez0vzq2x3TMrLg1Rvo3FGwWKcg==" saltValue="hBnRcyGQR6Xmx0st6JFrww==" spinCount="100000" sheet="1" selectLockedCells="1"/>
  <protectedRanges>
    <protectedRange sqref="G21:L22 B12:L12 B14:B20 D14:I20 D4:L11 E13:I13 A4:A22 E26 E82 E119:E120 E21:E22 E35 E41 K116:K117 E57 F62:F63 K72 F75:F78 E96 G108:G109 F113:F114 E48" name="Province"/>
    <protectedRange sqref="G75:G78 C39:D39 F74:G74 C54:E55 F80:G80 C35:D35 C56:D56 C36:E38 C34:E34 C46:D46 C43:E45" name="BNS Honorarium"/>
    <protectedRange sqref="C57:D58 C40:D41 C47:D48" name="BNS Honorarium_1"/>
  </protectedRanges>
  <dataConsolidate/>
  <mergeCells count="36">
    <mergeCell ref="A25:E25"/>
    <mergeCell ref="A139:C139"/>
    <mergeCell ref="A137:C137"/>
    <mergeCell ref="A124:E124"/>
    <mergeCell ref="A135:C135"/>
    <mergeCell ref="C83:E85"/>
    <mergeCell ref="B88:C88"/>
    <mergeCell ref="E86:E92"/>
    <mergeCell ref="B93:C93"/>
    <mergeCell ref="A96:C96"/>
    <mergeCell ref="A99:B99"/>
    <mergeCell ref="A107:G107"/>
    <mergeCell ref="A122:C122"/>
    <mergeCell ref="A112:K112"/>
    <mergeCell ref="E44:E47"/>
    <mergeCell ref="A3:J3"/>
    <mergeCell ref="A1:C1"/>
    <mergeCell ref="A21:C21"/>
    <mergeCell ref="E14:E20"/>
    <mergeCell ref="A23:C23"/>
    <mergeCell ref="L5:L10"/>
    <mergeCell ref="A81:E81"/>
    <mergeCell ref="E37:E40"/>
    <mergeCell ref="A50:B50"/>
    <mergeCell ref="E55:E56"/>
    <mergeCell ref="A54:B54"/>
    <mergeCell ref="A59:C59"/>
    <mergeCell ref="A74:F74"/>
    <mergeCell ref="A79:D79"/>
    <mergeCell ref="A65:K65"/>
    <mergeCell ref="K67:K71"/>
    <mergeCell ref="A61:F61"/>
    <mergeCell ref="A72:I72"/>
    <mergeCell ref="B30:B33"/>
    <mergeCell ref="D30:D33"/>
    <mergeCell ref="E30:E33"/>
  </mergeCell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46292BD8-F62A-4B99-B196-FD08E607D785}">
          <x14:formula1>
            <xm:f>'NGA-MANDATED AND THEMATIC PLANS'!$C$2:$C$37</xm:f>
          </x14:formula1>
          <xm:sqref>E135 L11 E21 E35 E41 E48 E57 F63 K72 F76:F78 E96 G109 F114 K117 E120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7"/>
  <sheetViews>
    <sheetView workbookViewId="0">
      <selection activeCell="C25" sqref="C25"/>
    </sheetView>
  </sheetViews>
  <sheetFormatPr defaultColWidth="9.109375" defaultRowHeight="14.4" x14ac:dyDescent="0.3"/>
  <cols>
    <col min="1" max="1" width="9.33203125" style="4" customWidth="1"/>
    <col min="2" max="2" width="45.44140625" style="4" customWidth="1"/>
    <col min="3" max="3" width="21" style="4" customWidth="1"/>
    <col min="4" max="16384" width="9.109375" style="9"/>
  </cols>
  <sheetData>
    <row r="1" spans="1:3" x14ac:dyDescent="0.3">
      <c r="A1" s="82" t="s">
        <v>136</v>
      </c>
      <c r="B1" s="82"/>
      <c r="C1" s="83" t="s">
        <v>132</v>
      </c>
    </row>
    <row r="2" spans="1:3" ht="28.8" x14ac:dyDescent="0.3">
      <c r="A2" s="77">
        <v>1</v>
      </c>
      <c r="B2" s="45" t="s">
        <v>98</v>
      </c>
      <c r="C2" s="630" t="s">
        <v>620</v>
      </c>
    </row>
    <row r="3" spans="1:3" ht="28.8" x14ac:dyDescent="0.3">
      <c r="A3" s="77">
        <v>2</v>
      </c>
      <c r="B3" s="45" t="s">
        <v>99</v>
      </c>
      <c r="C3" s="630" t="s">
        <v>621</v>
      </c>
    </row>
    <row r="4" spans="1:3" ht="28.8" x14ac:dyDescent="0.3">
      <c r="A4" s="77">
        <v>3</v>
      </c>
      <c r="B4" s="45" t="s">
        <v>100</v>
      </c>
      <c r="C4" s="630" t="s">
        <v>622</v>
      </c>
    </row>
    <row r="5" spans="1:3" ht="28.8" x14ac:dyDescent="0.3">
      <c r="A5" s="77">
        <v>4</v>
      </c>
      <c r="B5" s="45" t="s">
        <v>101</v>
      </c>
      <c r="C5" s="630" t="s">
        <v>623</v>
      </c>
    </row>
    <row r="6" spans="1:3" ht="28.8" x14ac:dyDescent="0.3">
      <c r="A6" s="77">
        <v>5</v>
      </c>
      <c r="B6" s="45" t="s">
        <v>102</v>
      </c>
      <c r="C6" s="630" t="s">
        <v>624</v>
      </c>
    </row>
    <row r="7" spans="1:3" ht="28.8" x14ac:dyDescent="0.3">
      <c r="A7" s="77">
        <v>6</v>
      </c>
      <c r="B7" s="45" t="s">
        <v>103</v>
      </c>
      <c r="C7" s="630" t="s">
        <v>649</v>
      </c>
    </row>
    <row r="8" spans="1:3" ht="28.8" x14ac:dyDescent="0.3">
      <c r="A8" s="77">
        <v>7</v>
      </c>
      <c r="B8" s="45" t="s">
        <v>104</v>
      </c>
      <c r="C8" s="630" t="s">
        <v>625</v>
      </c>
    </row>
    <row r="9" spans="1:3" ht="28.8" x14ac:dyDescent="0.3">
      <c r="A9" s="77">
        <v>8</v>
      </c>
      <c r="B9" s="45" t="s">
        <v>105</v>
      </c>
      <c r="C9" s="630" t="s">
        <v>626</v>
      </c>
    </row>
    <row r="10" spans="1:3" ht="28.8" x14ac:dyDescent="0.3">
      <c r="A10" s="77">
        <v>9</v>
      </c>
      <c r="B10" s="45" t="s">
        <v>106</v>
      </c>
      <c r="C10" s="630" t="s">
        <v>627</v>
      </c>
    </row>
    <row r="11" spans="1:3" ht="28.8" x14ac:dyDescent="0.3">
      <c r="A11" s="77">
        <v>10</v>
      </c>
      <c r="B11" s="45" t="s">
        <v>107</v>
      </c>
      <c r="C11" s="630" t="s">
        <v>628</v>
      </c>
    </row>
    <row r="12" spans="1:3" ht="28.8" x14ac:dyDescent="0.3">
      <c r="A12" s="77">
        <v>11</v>
      </c>
      <c r="B12" s="45" t="s">
        <v>108</v>
      </c>
      <c r="C12" s="630" t="s">
        <v>629</v>
      </c>
    </row>
    <row r="13" spans="1:3" ht="28.8" x14ac:dyDescent="0.3">
      <c r="A13" s="77">
        <v>12</v>
      </c>
      <c r="B13" s="45" t="s">
        <v>109</v>
      </c>
      <c r="C13" s="630" t="s">
        <v>630</v>
      </c>
    </row>
    <row r="14" spans="1:3" ht="28.8" x14ac:dyDescent="0.3">
      <c r="A14" s="77">
        <v>13</v>
      </c>
      <c r="B14" s="45" t="s">
        <v>110</v>
      </c>
      <c r="C14" s="630" t="s">
        <v>631</v>
      </c>
    </row>
    <row r="15" spans="1:3" ht="28.8" x14ac:dyDescent="0.3">
      <c r="A15" s="77">
        <v>14</v>
      </c>
      <c r="B15" s="45" t="s">
        <v>111</v>
      </c>
      <c r="C15" s="630" t="s">
        <v>632</v>
      </c>
    </row>
    <row r="16" spans="1:3" ht="43.2" x14ac:dyDescent="0.3">
      <c r="A16" s="77">
        <v>15</v>
      </c>
      <c r="B16" s="45" t="s">
        <v>112</v>
      </c>
      <c r="C16" s="630" t="s">
        <v>633</v>
      </c>
    </row>
    <row r="17" spans="1:3" ht="28.8" x14ac:dyDescent="0.3">
      <c r="A17" s="77">
        <v>16</v>
      </c>
      <c r="B17" s="45" t="s">
        <v>113</v>
      </c>
      <c r="C17" s="630" t="s">
        <v>634</v>
      </c>
    </row>
    <row r="18" spans="1:3" ht="28.8" x14ac:dyDescent="0.3">
      <c r="A18" s="77">
        <v>17</v>
      </c>
      <c r="B18" s="45" t="s">
        <v>114</v>
      </c>
      <c r="C18" s="630" t="s">
        <v>635</v>
      </c>
    </row>
    <row r="19" spans="1:3" ht="43.2" x14ac:dyDescent="0.3">
      <c r="A19" s="77">
        <v>18</v>
      </c>
      <c r="B19" s="45" t="s">
        <v>115</v>
      </c>
      <c r="C19" s="630" t="s">
        <v>636</v>
      </c>
    </row>
    <row r="20" spans="1:3" ht="18" x14ac:dyDescent="0.3">
      <c r="A20" s="77">
        <v>19</v>
      </c>
      <c r="B20" s="45" t="s">
        <v>116</v>
      </c>
      <c r="C20" s="630" t="s">
        <v>637</v>
      </c>
    </row>
    <row r="21" spans="1:3" ht="28.8" x14ac:dyDescent="0.3">
      <c r="A21" s="77">
        <v>20</v>
      </c>
      <c r="B21" s="45" t="s">
        <v>117</v>
      </c>
      <c r="C21" s="630" t="s">
        <v>638</v>
      </c>
    </row>
    <row r="22" spans="1:3" ht="28.8" x14ac:dyDescent="0.3">
      <c r="A22" s="77">
        <v>21</v>
      </c>
      <c r="B22" s="45" t="s">
        <v>118</v>
      </c>
      <c r="C22" s="630" t="s">
        <v>639</v>
      </c>
    </row>
    <row r="23" spans="1:3" ht="28.8" x14ac:dyDescent="0.3">
      <c r="A23" s="77">
        <v>22</v>
      </c>
      <c r="B23" s="45" t="s">
        <v>119</v>
      </c>
      <c r="C23" s="630" t="s">
        <v>640</v>
      </c>
    </row>
    <row r="24" spans="1:3" ht="28.8" x14ac:dyDescent="0.3">
      <c r="A24" s="77">
        <v>1</v>
      </c>
      <c r="B24" s="45" t="s">
        <v>121</v>
      </c>
      <c r="C24" s="630" t="s">
        <v>754</v>
      </c>
    </row>
    <row r="25" spans="1:3" ht="28.8" x14ac:dyDescent="0.3">
      <c r="A25" s="77">
        <v>2</v>
      </c>
      <c r="B25" s="45" t="s">
        <v>122</v>
      </c>
      <c r="C25" s="630" t="s">
        <v>641</v>
      </c>
    </row>
    <row r="26" spans="1:3" ht="28.8" x14ac:dyDescent="0.3">
      <c r="A26" s="77">
        <v>3</v>
      </c>
      <c r="B26" s="45" t="s">
        <v>124</v>
      </c>
      <c r="C26" s="630" t="s">
        <v>642</v>
      </c>
    </row>
    <row r="27" spans="1:3" ht="28.8" x14ac:dyDescent="0.3">
      <c r="A27" s="77">
        <v>4</v>
      </c>
      <c r="B27" s="45" t="s">
        <v>123</v>
      </c>
      <c r="C27" s="630" t="s">
        <v>643</v>
      </c>
    </row>
    <row r="28" spans="1:3" ht="28.8" x14ac:dyDescent="0.3">
      <c r="A28" s="77">
        <v>5</v>
      </c>
      <c r="B28" s="45" t="s">
        <v>125</v>
      </c>
      <c r="C28" s="630" t="s">
        <v>133</v>
      </c>
    </row>
    <row r="29" spans="1:3" ht="28.8" x14ac:dyDescent="0.3">
      <c r="A29" s="77">
        <v>6</v>
      </c>
      <c r="B29" s="45" t="s">
        <v>126</v>
      </c>
      <c r="C29" s="630" t="s">
        <v>644</v>
      </c>
    </row>
    <row r="30" spans="1:3" ht="18" x14ac:dyDescent="0.3">
      <c r="A30" s="77">
        <v>7</v>
      </c>
      <c r="B30" s="78" t="s">
        <v>127</v>
      </c>
      <c r="C30" s="630" t="s">
        <v>645</v>
      </c>
    </row>
    <row r="31" spans="1:3" ht="28.8" x14ac:dyDescent="0.3">
      <c r="A31" s="77">
        <v>8</v>
      </c>
      <c r="B31" s="45" t="s">
        <v>128</v>
      </c>
      <c r="C31" s="630" t="s">
        <v>419</v>
      </c>
    </row>
    <row r="32" spans="1:3" ht="28.8" x14ac:dyDescent="0.3">
      <c r="A32" s="77">
        <v>9</v>
      </c>
      <c r="B32" s="45" t="s">
        <v>129</v>
      </c>
      <c r="C32" s="630" t="s">
        <v>646</v>
      </c>
    </row>
    <row r="33" spans="1:3" ht="28.8" x14ac:dyDescent="0.3">
      <c r="A33" s="77">
        <v>10</v>
      </c>
      <c r="B33" s="45" t="s">
        <v>130</v>
      </c>
      <c r="C33" s="630" t="s">
        <v>647</v>
      </c>
    </row>
    <row r="34" spans="1:3" ht="28.8" x14ac:dyDescent="0.3">
      <c r="A34" s="77">
        <v>11</v>
      </c>
      <c r="B34" s="45" t="s">
        <v>131</v>
      </c>
      <c r="C34" s="630" t="s">
        <v>648</v>
      </c>
    </row>
    <row r="35" spans="1:3" ht="18" x14ac:dyDescent="0.3">
      <c r="A35" s="77">
        <v>1</v>
      </c>
      <c r="B35" s="45" t="s">
        <v>611</v>
      </c>
      <c r="C35" s="630" t="s">
        <v>612</v>
      </c>
    </row>
    <row r="36" spans="1:3" ht="18" x14ac:dyDescent="0.3">
      <c r="A36" s="77"/>
      <c r="B36" s="45"/>
      <c r="C36" s="630"/>
    </row>
    <row r="37" spans="1:3" ht="18" x14ac:dyDescent="0.3">
      <c r="A37" s="77" t="s">
        <v>422</v>
      </c>
      <c r="B37" s="45" t="s">
        <v>421</v>
      </c>
      <c r="C37" s="630" t="s">
        <v>420</v>
      </c>
    </row>
  </sheetData>
  <sheetProtection algorithmName="SHA-512" hashValue="mN0yOYETWQUfUvkQ0YruHOjREQ8QI5Y7H/u1LWf6CN9YQaFQCe+27WJZq7f9zgVDPDjPTNJS03PSC9uq0W81kw==" saltValue="/LczMQaRj65t6FNQB2nZSA==" spinCount="100000"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74175-E22C-44A4-B757-93A8BADC28D5}">
  <dimension ref="A1:J104"/>
  <sheetViews>
    <sheetView zoomScale="115" zoomScaleNormal="115" workbookViewId="0">
      <pane ySplit="3" topLeftCell="A4" activePane="bottomLeft" state="frozen"/>
      <selection pane="bottomLeft" activeCell="A2" sqref="A2:E2"/>
    </sheetView>
  </sheetViews>
  <sheetFormatPr defaultRowHeight="14.4" x14ac:dyDescent="0.3"/>
  <cols>
    <col min="1" max="1" width="12.33203125" style="383" customWidth="1"/>
    <col min="2" max="2" width="35" style="656" customWidth="1"/>
    <col min="3" max="3" width="16.77734375" style="654" customWidth="1"/>
    <col min="4" max="4" width="3" style="654" customWidth="1"/>
    <col min="5" max="5" width="17" style="654" customWidth="1"/>
    <col min="6" max="16384" width="8.88671875" style="383"/>
  </cols>
  <sheetData>
    <row r="1" spans="1:10" ht="34.200000000000003" customHeight="1" x14ac:dyDescent="0.3">
      <c r="A1" s="823" t="s">
        <v>756</v>
      </c>
      <c r="B1" s="823"/>
      <c r="C1" s="823"/>
      <c r="D1" s="823"/>
      <c r="E1" s="823"/>
      <c r="F1" s="641"/>
      <c r="G1" s="641"/>
      <c r="H1" s="641"/>
      <c r="I1" s="641"/>
      <c r="J1" s="641"/>
    </row>
    <row r="2" spans="1:10" ht="25.8" customHeight="1" x14ac:dyDescent="0.3">
      <c r="A2" s="821" t="s">
        <v>751</v>
      </c>
      <c r="B2" s="821"/>
      <c r="C2" s="821"/>
      <c r="D2" s="821"/>
      <c r="E2" s="821"/>
    </row>
    <row r="3" spans="1:10" ht="43.2" x14ac:dyDescent="0.3">
      <c r="A3" s="642" t="s">
        <v>663</v>
      </c>
      <c r="B3" s="643" t="s">
        <v>662</v>
      </c>
      <c r="C3" s="643" t="s">
        <v>755</v>
      </c>
      <c r="D3" s="644"/>
      <c r="E3" s="643" t="s">
        <v>748</v>
      </c>
    </row>
    <row r="4" spans="1:10" x14ac:dyDescent="0.3">
      <c r="A4" s="645" t="s">
        <v>746</v>
      </c>
      <c r="B4" s="655"/>
      <c r="C4" s="306">
        <v>2.0559999999999998E-2</v>
      </c>
      <c r="D4" s="646"/>
      <c r="E4" s="647">
        <v>3.099E-2</v>
      </c>
    </row>
    <row r="5" spans="1:10" x14ac:dyDescent="0.3">
      <c r="A5" s="59"/>
      <c r="B5" s="306"/>
      <c r="C5" s="306"/>
      <c r="D5" s="646"/>
      <c r="E5" s="647"/>
    </row>
    <row r="6" spans="1:10" x14ac:dyDescent="0.3">
      <c r="A6" s="820" t="s">
        <v>753</v>
      </c>
      <c r="B6" s="820"/>
      <c r="C6" s="648"/>
      <c r="D6" s="649"/>
      <c r="E6" s="650"/>
    </row>
    <row r="7" spans="1:10" x14ac:dyDescent="0.3">
      <c r="B7" s="656" t="s">
        <v>664</v>
      </c>
      <c r="C7" s="651">
        <v>1.8180000000000002E-2</v>
      </c>
      <c r="D7" s="652"/>
      <c r="E7" s="651">
        <v>2.7779999999999999E-2</v>
      </c>
    </row>
    <row r="8" spans="1:10" x14ac:dyDescent="0.3">
      <c r="B8" s="656" t="s">
        <v>665</v>
      </c>
      <c r="C8" s="651">
        <v>1.917E-2</v>
      </c>
      <c r="D8" s="652"/>
      <c r="E8" s="651">
        <v>2.8969999999999999E-2</v>
      </c>
    </row>
    <row r="9" spans="1:10" x14ac:dyDescent="0.3">
      <c r="B9" s="656" t="s">
        <v>666</v>
      </c>
      <c r="C9" s="651">
        <v>2.0840000000000001E-2</v>
      </c>
      <c r="D9" s="652"/>
      <c r="E9" s="651">
        <v>3.1550000000000002E-2</v>
      </c>
    </row>
    <row r="10" spans="1:10" x14ac:dyDescent="0.3">
      <c r="B10" s="656" t="s">
        <v>667</v>
      </c>
      <c r="C10" s="651">
        <v>2.068E-2</v>
      </c>
      <c r="D10" s="652"/>
      <c r="E10" s="651">
        <v>3.2410000000000001E-2</v>
      </c>
    </row>
    <row r="11" spans="1:10" x14ac:dyDescent="0.3">
      <c r="B11" s="656" t="s">
        <v>668</v>
      </c>
      <c r="C11" s="651">
        <v>1.205E-2</v>
      </c>
      <c r="D11" s="652"/>
      <c r="E11" s="651">
        <v>3.1449999999999999E-2</v>
      </c>
    </row>
    <row r="12" spans="1:10" x14ac:dyDescent="0.3">
      <c r="B12" s="656" t="s">
        <v>669</v>
      </c>
      <c r="C12" s="651">
        <v>1.8360000000000001E-2</v>
      </c>
      <c r="D12" s="652"/>
      <c r="E12" s="651">
        <v>2.7570000000000001E-2</v>
      </c>
    </row>
    <row r="13" spans="1:10" x14ac:dyDescent="0.3">
      <c r="A13" s="820" t="s">
        <v>670</v>
      </c>
      <c r="B13" s="820"/>
      <c r="C13" s="650"/>
      <c r="D13" s="652"/>
      <c r="E13" s="650"/>
    </row>
    <row r="14" spans="1:10" x14ac:dyDescent="0.3">
      <c r="B14" s="656" t="s">
        <v>671</v>
      </c>
      <c r="C14" s="651">
        <v>1.7989999999999999E-2</v>
      </c>
      <c r="D14" s="652"/>
      <c r="E14" s="651">
        <v>2.6370000000000001E-2</v>
      </c>
    </row>
    <row r="15" spans="1:10" x14ac:dyDescent="0.3">
      <c r="B15" s="656" t="s">
        <v>672</v>
      </c>
      <c r="C15" s="651">
        <v>1.711E-2</v>
      </c>
      <c r="D15" s="652"/>
      <c r="E15" s="651">
        <v>2.6159999999999999E-2</v>
      </c>
    </row>
    <row r="16" spans="1:10" x14ac:dyDescent="0.3">
      <c r="B16" s="656" t="s">
        <v>673</v>
      </c>
      <c r="C16" s="651">
        <v>1.779E-2</v>
      </c>
      <c r="D16" s="652"/>
      <c r="E16" s="651">
        <v>2.6679999999999999E-2</v>
      </c>
    </row>
    <row r="17" spans="1:5" x14ac:dyDescent="0.3">
      <c r="B17" s="656" t="s">
        <v>674</v>
      </c>
      <c r="C17" s="651">
        <v>2.036E-2</v>
      </c>
      <c r="D17" s="652"/>
      <c r="E17" s="651">
        <v>3.0620000000000001E-2</v>
      </c>
    </row>
    <row r="18" spans="1:5" x14ac:dyDescent="0.3">
      <c r="A18" s="820" t="s">
        <v>675</v>
      </c>
      <c r="B18" s="820"/>
      <c r="C18" s="650"/>
      <c r="D18" s="652"/>
      <c r="E18" s="650"/>
    </row>
    <row r="19" spans="1:5" x14ac:dyDescent="0.3">
      <c r="B19" s="656" t="s">
        <v>676</v>
      </c>
      <c r="C19" s="651">
        <v>1.6410000000000001E-2</v>
      </c>
      <c r="D19" s="652"/>
      <c r="E19" s="651">
        <v>2.4490000000000001E-2</v>
      </c>
    </row>
    <row r="20" spans="1:5" x14ac:dyDescent="0.3">
      <c r="B20" s="656" t="s">
        <v>677</v>
      </c>
      <c r="C20" s="651">
        <v>1.9970000000000002E-2</v>
      </c>
      <c r="D20" s="652"/>
      <c r="E20" s="651">
        <v>3.0360000000000002E-2</v>
      </c>
    </row>
    <row r="21" spans="1:5" x14ac:dyDescent="0.3">
      <c r="B21" s="656" t="s">
        <v>678</v>
      </c>
      <c r="C21" s="651">
        <v>2.01E-2</v>
      </c>
      <c r="D21" s="652"/>
      <c r="E21" s="651">
        <v>3.0110000000000001E-2</v>
      </c>
    </row>
    <row r="22" spans="1:5" x14ac:dyDescent="0.3">
      <c r="B22" s="656" t="s">
        <v>679</v>
      </c>
      <c r="C22" s="651">
        <v>2.111E-2</v>
      </c>
      <c r="D22" s="652"/>
      <c r="E22" s="651">
        <v>3.2050000000000002E-2</v>
      </c>
    </row>
    <row r="23" spans="1:5" x14ac:dyDescent="0.3">
      <c r="B23" s="656" t="s">
        <v>680</v>
      </c>
      <c r="C23" s="651">
        <v>2.078E-2</v>
      </c>
      <c r="D23" s="652"/>
      <c r="E23" s="651">
        <v>3.2320000000000002E-2</v>
      </c>
    </row>
    <row r="24" spans="1:5" x14ac:dyDescent="0.3">
      <c r="A24" s="820" t="s">
        <v>681</v>
      </c>
      <c r="B24" s="820"/>
      <c r="C24" s="650"/>
      <c r="D24" s="652"/>
      <c r="E24" s="650"/>
    </row>
    <row r="25" spans="1:5" x14ac:dyDescent="0.3">
      <c r="B25" s="656" t="s">
        <v>682</v>
      </c>
      <c r="C25" s="651">
        <v>2.2030000000000001E-2</v>
      </c>
      <c r="D25" s="652"/>
      <c r="E25" s="651">
        <v>3.3869999999999997E-2</v>
      </c>
    </row>
    <row r="26" spans="1:5" x14ac:dyDescent="0.3">
      <c r="B26" s="656" t="s">
        <v>683</v>
      </c>
      <c r="C26" s="651">
        <v>2.0480000000000002E-2</v>
      </c>
      <c r="D26" s="652"/>
      <c r="E26" s="651">
        <v>3.0030000000000001E-2</v>
      </c>
    </row>
    <row r="27" spans="1:5" x14ac:dyDescent="0.3">
      <c r="B27" s="656" t="s">
        <v>684</v>
      </c>
      <c r="C27" s="651">
        <v>1.8720000000000001E-2</v>
      </c>
      <c r="D27" s="652"/>
      <c r="E27" s="651">
        <v>2.7890000000000002E-2</v>
      </c>
    </row>
    <row r="28" spans="1:5" x14ac:dyDescent="0.3">
      <c r="B28" s="656" t="s">
        <v>685</v>
      </c>
      <c r="C28" s="651">
        <v>1.9060000000000001E-2</v>
      </c>
      <c r="D28" s="652"/>
      <c r="E28" s="651">
        <v>2.87E-2</v>
      </c>
    </row>
    <row r="29" spans="1:5" x14ac:dyDescent="0.3">
      <c r="B29" s="656" t="s">
        <v>686</v>
      </c>
      <c r="C29" s="651">
        <v>1.83E-2</v>
      </c>
      <c r="D29" s="652"/>
      <c r="E29" s="651">
        <v>2.7230000000000001E-2</v>
      </c>
    </row>
    <row r="30" spans="1:5" x14ac:dyDescent="0.3">
      <c r="B30" s="656" t="s">
        <v>687</v>
      </c>
      <c r="C30" s="651">
        <v>2.0039999999999999E-2</v>
      </c>
      <c r="D30" s="652"/>
      <c r="E30" s="651">
        <v>2.9850000000000002E-2</v>
      </c>
    </row>
    <row r="31" spans="1:5" x14ac:dyDescent="0.3">
      <c r="B31" s="656" t="s">
        <v>688</v>
      </c>
      <c r="C31" s="651">
        <v>2.1510000000000001E-2</v>
      </c>
      <c r="D31" s="652"/>
      <c r="E31" s="651">
        <v>3.2489999999999998E-2</v>
      </c>
    </row>
    <row r="32" spans="1:5" x14ac:dyDescent="0.3">
      <c r="A32" s="820" t="s">
        <v>689</v>
      </c>
      <c r="B32" s="820"/>
      <c r="C32" s="650"/>
      <c r="D32" s="652"/>
      <c r="E32" s="650"/>
    </row>
    <row r="33" spans="1:5" x14ac:dyDescent="0.3">
      <c r="B33" s="656" t="s">
        <v>690</v>
      </c>
      <c r="C33" s="651">
        <v>1.9599999999999999E-2</v>
      </c>
      <c r="D33" s="652"/>
      <c r="E33" s="651">
        <v>2.954E-2</v>
      </c>
    </row>
    <row r="34" spans="1:5" x14ac:dyDescent="0.3">
      <c r="B34" s="656" t="s">
        <v>691</v>
      </c>
      <c r="C34" s="651">
        <v>1.883E-2</v>
      </c>
      <c r="D34" s="652"/>
      <c r="E34" s="651">
        <v>2.792E-2</v>
      </c>
    </row>
    <row r="35" spans="1:5" x14ac:dyDescent="0.3">
      <c r="B35" s="656" t="s">
        <v>692</v>
      </c>
      <c r="C35" s="651">
        <v>1.949E-2</v>
      </c>
      <c r="D35" s="652"/>
      <c r="E35" s="651">
        <v>2.9000000000000001E-2</v>
      </c>
    </row>
    <row r="36" spans="1:5" x14ac:dyDescent="0.3">
      <c r="B36" s="656" t="s">
        <v>760</v>
      </c>
      <c r="C36" s="651">
        <v>2.0449999999999999E-2</v>
      </c>
      <c r="D36" s="652"/>
      <c r="E36" s="651">
        <v>3.1029999999999999E-2</v>
      </c>
    </row>
    <row r="37" spans="1:5" x14ac:dyDescent="0.3">
      <c r="B37" s="656" t="s">
        <v>693</v>
      </c>
      <c r="C37" s="651">
        <v>2.07E-2</v>
      </c>
      <c r="D37" s="652"/>
      <c r="E37" s="651">
        <v>3.075E-2</v>
      </c>
    </row>
    <row r="38" spans="1:5" x14ac:dyDescent="0.3">
      <c r="A38" s="820" t="s">
        <v>694</v>
      </c>
      <c r="B38" s="820"/>
      <c r="C38" s="650"/>
      <c r="D38" s="652"/>
      <c r="E38" s="650"/>
    </row>
    <row r="39" spans="1:5" x14ac:dyDescent="0.3">
      <c r="B39" s="656" t="s">
        <v>695</v>
      </c>
      <c r="C39" s="651">
        <v>1.9199999999999998E-2</v>
      </c>
      <c r="D39" s="652"/>
      <c r="E39" s="651">
        <v>2.9049999999999999E-2</v>
      </c>
    </row>
    <row r="40" spans="1:5" x14ac:dyDescent="0.3">
      <c r="B40" s="656" t="s">
        <v>696</v>
      </c>
      <c r="C40" s="651">
        <v>2.479E-2</v>
      </c>
      <c r="D40" s="652"/>
      <c r="E40" s="651">
        <v>3.7359999999999997E-2</v>
      </c>
    </row>
    <row r="41" spans="1:5" x14ac:dyDescent="0.3">
      <c r="B41" s="656" t="s">
        <v>697</v>
      </c>
      <c r="C41" s="651">
        <v>2.2110000000000001E-2</v>
      </c>
      <c r="D41" s="652"/>
      <c r="E41" s="651">
        <v>3.2930000000000001E-2</v>
      </c>
    </row>
    <row r="42" spans="1:5" x14ac:dyDescent="0.3">
      <c r="B42" s="656" t="s">
        <v>761</v>
      </c>
      <c r="C42" s="651">
        <v>2.2749999999999999E-2</v>
      </c>
      <c r="D42" s="652"/>
      <c r="E42" s="651">
        <v>3.4279999999999998E-2</v>
      </c>
    </row>
    <row r="43" spans="1:5" x14ac:dyDescent="0.3">
      <c r="B43" s="656" t="s">
        <v>698</v>
      </c>
      <c r="C43" s="651">
        <v>2.0459999999999999E-2</v>
      </c>
      <c r="D43" s="652"/>
      <c r="E43" s="651">
        <v>3.116E-2</v>
      </c>
    </row>
    <row r="44" spans="1:5" x14ac:dyDescent="0.3">
      <c r="A44" s="820" t="s">
        <v>699</v>
      </c>
      <c r="B44" s="822"/>
      <c r="C44" s="650"/>
      <c r="D44" s="652"/>
      <c r="E44" s="650"/>
    </row>
    <row r="45" spans="1:5" x14ac:dyDescent="0.3">
      <c r="B45" s="656" t="s">
        <v>700</v>
      </c>
      <c r="C45" s="651">
        <v>2.0279999999999999E-2</v>
      </c>
      <c r="D45" s="652"/>
      <c r="E45" s="651">
        <v>3.0970000000000001E-2</v>
      </c>
    </row>
    <row r="46" spans="1:5" x14ac:dyDescent="0.3">
      <c r="B46" s="656" t="s">
        <v>701</v>
      </c>
      <c r="C46" s="651">
        <v>2.3779999999999999E-2</v>
      </c>
      <c r="D46" s="652"/>
      <c r="E46" s="651">
        <v>3.5099999999999999E-2</v>
      </c>
    </row>
    <row r="47" spans="1:5" x14ac:dyDescent="0.3">
      <c r="B47" s="656" t="s">
        <v>702</v>
      </c>
      <c r="C47" s="651">
        <v>2.2409999999999999E-2</v>
      </c>
      <c r="D47" s="652"/>
      <c r="E47" s="651">
        <v>3.4009999999999999E-2</v>
      </c>
    </row>
    <row r="48" spans="1:5" x14ac:dyDescent="0.3">
      <c r="B48" s="656" t="s">
        <v>703</v>
      </c>
      <c r="C48" s="651">
        <v>2.2239999999999999E-2</v>
      </c>
      <c r="D48" s="652"/>
      <c r="E48" s="651">
        <v>3.3959999999999997E-2</v>
      </c>
    </row>
    <row r="49" spans="1:5" x14ac:dyDescent="0.3">
      <c r="B49" s="656" t="s">
        <v>704</v>
      </c>
      <c r="C49" s="651">
        <v>2.4840000000000001E-2</v>
      </c>
      <c r="D49" s="652"/>
      <c r="E49" s="651">
        <v>3.866E-2</v>
      </c>
    </row>
    <row r="50" spans="1:5" x14ac:dyDescent="0.3">
      <c r="B50" s="656" t="s">
        <v>705</v>
      </c>
      <c r="C50" s="651">
        <v>2.1559999999999999E-2</v>
      </c>
      <c r="D50" s="652"/>
      <c r="E50" s="651">
        <v>3.2719999999999999E-2</v>
      </c>
    </row>
    <row r="51" spans="1:5" x14ac:dyDescent="0.3">
      <c r="A51" s="820" t="s">
        <v>706</v>
      </c>
      <c r="B51" s="822"/>
      <c r="C51" s="650"/>
      <c r="D51" s="652"/>
      <c r="E51" s="650"/>
    </row>
    <row r="52" spans="1:5" x14ac:dyDescent="0.3">
      <c r="B52" s="656" t="s">
        <v>707</v>
      </c>
      <c r="C52" s="651">
        <v>1.8710000000000001E-2</v>
      </c>
      <c r="D52" s="652"/>
      <c r="E52" s="651">
        <v>2.852E-2</v>
      </c>
    </row>
    <row r="53" spans="1:5" x14ac:dyDescent="0.3">
      <c r="B53" s="656" t="s">
        <v>708</v>
      </c>
      <c r="C53" s="651">
        <v>2.0490000000000001E-2</v>
      </c>
      <c r="D53" s="652"/>
      <c r="E53" s="651">
        <v>3.0769999999999999E-2</v>
      </c>
    </row>
    <row r="54" spans="1:5" x14ac:dyDescent="0.3">
      <c r="B54" s="656" t="s">
        <v>709</v>
      </c>
      <c r="C54" s="651">
        <v>1.8419999999999999E-2</v>
      </c>
      <c r="D54" s="652"/>
      <c r="E54" s="651">
        <v>2.801E-2</v>
      </c>
    </row>
    <row r="55" spans="1:5" x14ac:dyDescent="0.3">
      <c r="B55" s="656" t="s">
        <v>710</v>
      </c>
      <c r="C55" s="651">
        <v>1.7500000000000002E-2</v>
      </c>
      <c r="D55" s="652"/>
      <c r="E55" s="651">
        <v>2.7709999999999999E-2</v>
      </c>
    </row>
    <row r="56" spans="1:5" x14ac:dyDescent="0.3">
      <c r="B56" s="656" t="s">
        <v>766</v>
      </c>
      <c r="C56" s="651">
        <v>1.8950000000000002E-2</v>
      </c>
      <c r="D56" s="652"/>
      <c r="E56" s="651">
        <v>2.8420000000000001E-2</v>
      </c>
    </row>
    <row r="57" spans="1:5" x14ac:dyDescent="0.3">
      <c r="B57" s="656" t="s">
        <v>711</v>
      </c>
      <c r="C57" s="651">
        <v>1.9769999999999999E-2</v>
      </c>
      <c r="D57" s="652"/>
      <c r="E57" s="651">
        <v>2.98E-2</v>
      </c>
    </row>
    <row r="58" spans="1:5" x14ac:dyDescent="0.3">
      <c r="A58" s="820" t="s">
        <v>712</v>
      </c>
      <c r="B58" s="820"/>
      <c r="C58" s="650"/>
      <c r="D58" s="652"/>
      <c r="E58" s="650"/>
    </row>
    <row r="59" spans="1:5" x14ac:dyDescent="0.3">
      <c r="B59" s="656" t="s">
        <v>713</v>
      </c>
      <c r="C59" s="651">
        <v>1.9460000000000002E-2</v>
      </c>
      <c r="D59" s="652"/>
      <c r="E59" s="651">
        <v>2.9219999999999999E-2</v>
      </c>
    </row>
    <row r="60" spans="1:5" ht="28.8" x14ac:dyDescent="0.3">
      <c r="B60" s="656" t="s">
        <v>762</v>
      </c>
      <c r="C60" s="651">
        <v>2.3269999999999999E-2</v>
      </c>
      <c r="D60" s="652"/>
      <c r="E60" s="651">
        <v>3.4130000000000001E-2</v>
      </c>
    </row>
    <row r="61" spans="1:5" x14ac:dyDescent="0.3">
      <c r="B61" s="656" t="s">
        <v>714</v>
      </c>
      <c r="C61" s="651">
        <v>2.061E-2</v>
      </c>
      <c r="D61" s="652"/>
      <c r="E61" s="651">
        <v>3.0839999999999999E-2</v>
      </c>
    </row>
    <row r="62" spans="1:5" x14ac:dyDescent="0.3">
      <c r="B62" s="656" t="s">
        <v>715</v>
      </c>
      <c r="C62" s="651">
        <v>1.553E-2</v>
      </c>
      <c r="D62" s="652"/>
      <c r="E62" s="651">
        <v>2.4400000000000002E-2</v>
      </c>
    </row>
    <row r="63" spans="1:5" x14ac:dyDescent="0.3">
      <c r="A63" s="820" t="s">
        <v>716</v>
      </c>
      <c r="B63" s="820"/>
      <c r="C63" s="650"/>
      <c r="D63" s="652"/>
      <c r="E63" s="650"/>
    </row>
    <row r="64" spans="1:5" x14ac:dyDescent="0.3">
      <c r="B64" s="656" t="s">
        <v>717</v>
      </c>
      <c r="C64" s="651">
        <v>2.1729999999999999E-2</v>
      </c>
      <c r="D64" s="652"/>
      <c r="E64" s="651">
        <v>3.3840000000000002E-2</v>
      </c>
    </row>
    <row r="65" spans="1:5" x14ac:dyDescent="0.3">
      <c r="B65" s="656" t="s">
        <v>718</v>
      </c>
      <c r="C65" s="651">
        <v>2.18E-2</v>
      </c>
      <c r="D65" s="652"/>
      <c r="E65" s="651">
        <v>3.1980000000000001E-2</v>
      </c>
    </row>
    <row r="66" spans="1:5" x14ac:dyDescent="0.3">
      <c r="B66" s="656" t="s">
        <v>763</v>
      </c>
      <c r="C66" s="651">
        <v>2.188E-2</v>
      </c>
      <c r="D66" s="652"/>
      <c r="E66" s="651">
        <v>3.2399999999999998E-2</v>
      </c>
    </row>
    <row r="67" spans="1:5" x14ac:dyDescent="0.3">
      <c r="B67" s="656" t="s">
        <v>719</v>
      </c>
      <c r="C67" s="651">
        <v>2.197E-2</v>
      </c>
      <c r="D67" s="652"/>
      <c r="E67" s="651">
        <v>3.3459999999999997E-2</v>
      </c>
    </row>
    <row r="68" spans="1:5" x14ac:dyDescent="0.3">
      <c r="B68" s="656" t="s">
        <v>720</v>
      </c>
      <c r="C68" s="651">
        <v>1.763E-2</v>
      </c>
      <c r="D68" s="652"/>
      <c r="E68" s="651">
        <v>3.3340000000000002E-2</v>
      </c>
    </row>
    <row r="69" spans="1:5" x14ac:dyDescent="0.3">
      <c r="B69" s="656" t="s">
        <v>764</v>
      </c>
      <c r="C69" s="653">
        <v>2.213E-2</v>
      </c>
      <c r="D69" s="652"/>
      <c r="E69" s="651">
        <v>2.7439999999999999E-2</v>
      </c>
    </row>
    <row r="70" spans="1:5" x14ac:dyDescent="0.3">
      <c r="A70" s="820" t="s">
        <v>721</v>
      </c>
      <c r="B70" s="820"/>
      <c r="C70" s="650"/>
      <c r="D70" s="652"/>
      <c r="E70" s="650"/>
    </row>
    <row r="71" spans="1:5" x14ac:dyDescent="0.3">
      <c r="B71" s="656" t="s">
        <v>722</v>
      </c>
      <c r="C71" s="651">
        <v>2.2589999999999999E-2</v>
      </c>
      <c r="D71" s="652"/>
      <c r="E71" s="651">
        <v>3.424E-2</v>
      </c>
    </row>
    <row r="72" spans="1:5" ht="28.8" x14ac:dyDescent="0.3">
      <c r="B72" s="656" t="s">
        <v>765</v>
      </c>
      <c r="C72" s="651">
        <v>2.2440000000000002E-2</v>
      </c>
      <c r="D72" s="652"/>
      <c r="E72" s="651">
        <v>3.322E-2</v>
      </c>
    </row>
    <row r="73" spans="1:5" x14ac:dyDescent="0.3">
      <c r="B73" s="656" t="s">
        <v>723</v>
      </c>
      <c r="C73" s="651">
        <v>2.3050000000000001E-2</v>
      </c>
      <c r="D73" s="652"/>
      <c r="E73" s="651">
        <v>3.5349999999999999E-2</v>
      </c>
    </row>
    <row r="74" spans="1:5" x14ac:dyDescent="0.3">
      <c r="B74" s="656" t="s">
        <v>749</v>
      </c>
      <c r="C74" s="651">
        <v>2.0969999999999999E-2</v>
      </c>
      <c r="D74" s="652"/>
      <c r="E74" s="651">
        <v>3.4110000000000001E-2</v>
      </c>
    </row>
    <row r="75" spans="1:5" x14ac:dyDescent="0.3">
      <c r="A75" s="820" t="s">
        <v>724</v>
      </c>
      <c r="B75" s="820"/>
      <c r="C75" s="650"/>
      <c r="D75" s="652"/>
      <c r="E75" s="650"/>
    </row>
    <row r="76" spans="1:5" x14ac:dyDescent="0.3">
      <c r="B76" s="656" t="s">
        <v>725</v>
      </c>
      <c r="C76" s="651">
        <v>2.409E-2</v>
      </c>
      <c r="D76" s="652"/>
      <c r="E76" s="651">
        <v>3.6810000000000002E-2</v>
      </c>
    </row>
    <row r="77" spans="1:5" x14ac:dyDescent="0.3">
      <c r="B77" s="656" t="s">
        <v>726</v>
      </c>
      <c r="C77" s="651">
        <v>2.0889999999999999E-2</v>
      </c>
      <c r="D77" s="652"/>
      <c r="E77" s="651">
        <v>3.141E-2</v>
      </c>
    </row>
    <row r="78" spans="1:5" x14ac:dyDescent="0.3">
      <c r="B78" s="656" t="s">
        <v>767</v>
      </c>
      <c r="C78" s="651">
        <v>2.189E-2</v>
      </c>
      <c r="D78" s="652"/>
      <c r="E78" s="651">
        <v>3.3980000000000003E-2</v>
      </c>
    </row>
    <row r="79" spans="1:5" x14ac:dyDescent="0.3">
      <c r="B79" s="656" t="s">
        <v>727</v>
      </c>
      <c r="C79" s="651">
        <v>1.932E-2</v>
      </c>
      <c r="D79" s="652"/>
      <c r="E79" s="651">
        <v>2.9479999999999999E-2</v>
      </c>
    </row>
    <row r="80" spans="1:5" ht="28.8" x14ac:dyDescent="0.3">
      <c r="B80" s="656" t="s">
        <v>768</v>
      </c>
      <c r="C80" s="651">
        <v>2.1440000000000001E-2</v>
      </c>
      <c r="D80" s="652"/>
      <c r="E80" s="651">
        <v>3.2419999999999997E-2</v>
      </c>
    </row>
    <row r="81" spans="1:5" x14ac:dyDescent="0.3">
      <c r="A81" s="820" t="s">
        <v>728</v>
      </c>
      <c r="B81" s="820"/>
      <c r="C81" s="650"/>
      <c r="D81" s="652"/>
      <c r="E81" s="650"/>
    </row>
    <row r="82" spans="1:5" x14ac:dyDescent="0.3">
      <c r="B82" s="656" t="s">
        <v>729</v>
      </c>
      <c r="C82" s="651">
        <v>2.112E-2</v>
      </c>
      <c r="D82" s="652"/>
      <c r="E82" s="651">
        <v>3.2509999999999997E-2</v>
      </c>
    </row>
    <row r="83" spans="1:5" x14ac:dyDescent="0.3">
      <c r="B83" s="656" t="s">
        <v>730</v>
      </c>
      <c r="C83" s="651">
        <v>2.155E-2</v>
      </c>
      <c r="D83" s="652"/>
      <c r="E83" s="651">
        <v>3.2329999999999998E-2</v>
      </c>
    </row>
    <row r="84" spans="1:5" x14ac:dyDescent="0.3">
      <c r="B84" s="656" t="s">
        <v>769</v>
      </c>
      <c r="C84" s="651">
        <v>2.0830000000000001E-2</v>
      </c>
      <c r="D84" s="652"/>
      <c r="E84" s="651">
        <v>3.1040000000000002E-2</v>
      </c>
    </row>
    <row r="85" spans="1:5" x14ac:dyDescent="0.3">
      <c r="B85" s="656" t="s">
        <v>731</v>
      </c>
      <c r="C85" s="651">
        <v>2.2009999999999998E-2</v>
      </c>
      <c r="D85" s="652"/>
      <c r="E85" s="651">
        <v>3.3399999999999999E-2</v>
      </c>
    </row>
    <row r="86" spans="1:5" x14ac:dyDescent="0.3">
      <c r="B86" s="656" t="s">
        <v>732</v>
      </c>
      <c r="C86" s="651">
        <v>2.1999999999999999E-2</v>
      </c>
      <c r="D86" s="652"/>
      <c r="E86" s="651">
        <v>3.4599999999999999E-2</v>
      </c>
    </row>
    <row r="87" spans="1:5" x14ac:dyDescent="0.3">
      <c r="A87" s="820" t="s">
        <v>733</v>
      </c>
      <c r="B87" s="820"/>
      <c r="C87" s="650"/>
      <c r="D87" s="652"/>
      <c r="E87" s="650"/>
    </row>
    <row r="88" spans="1:5" x14ac:dyDescent="0.3">
      <c r="B88" s="656" t="s">
        <v>770</v>
      </c>
      <c r="C88" s="651">
        <v>2.3040000000000001E-2</v>
      </c>
      <c r="D88" s="652"/>
      <c r="E88" s="651">
        <v>3.4410000000000003E-2</v>
      </c>
    </row>
    <row r="89" spans="1:5" x14ac:dyDescent="0.3">
      <c r="B89" s="656" t="s">
        <v>734</v>
      </c>
      <c r="C89" s="651">
        <v>2.3290000000000002E-2</v>
      </c>
      <c r="D89" s="652"/>
      <c r="E89" s="651">
        <v>3.5650000000000001E-2</v>
      </c>
    </row>
    <row r="90" spans="1:5" ht="28.8" x14ac:dyDescent="0.3">
      <c r="B90" s="656" t="s">
        <v>771</v>
      </c>
      <c r="C90" s="651">
        <v>2.3089999999999999E-2</v>
      </c>
      <c r="D90" s="652"/>
      <c r="E90" s="651">
        <v>3.4329999999999999E-2</v>
      </c>
    </row>
    <row r="91" spans="1:5" x14ac:dyDescent="0.3">
      <c r="B91" s="656" t="s">
        <v>735</v>
      </c>
      <c r="C91" s="651">
        <v>2.1350000000000001E-2</v>
      </c>
      <c r="D91" s="652"/>
      <c r="E91" s="651">
        <v>3.2559999999999999E-2</v>
      </c>
    </row>
    <row r="92" spans="1:5" x14ac:dyDescent="0.3">
      <c r="B92" s="656" t="s">
        <v>750</v>
      </c>
      <c r="C92" s="651">
        <v>1.9519999999999999E-2</v>
      </c>
      <c r="D92" s="652"/>
      <c r="E92" s="651">
        <v>3.0439999999999998E-2</v>
      </c>
    </row>
    <row r="93" spans="1:5" x14ac:dyDescent="0.3">
      <c r="A93" s="820" t="s">
        <v>736</v>
      </c>
      <c r="B93" s="820"/>
      <c r="C93" s="650"/>
      <c r="D93" s="652"/>
      <c r="E93" s="650"/>
    </row>
    <row r="94" spans="1:5" x14ac:dyDescent="0.3">
      <c r="B94" s="656" t="s">
        <v>737</v>
      </c>
      <c r="C94" s="651">
        <v>2.53E-2</v>
      </c>
      <c r="D94" s="652"/>
      <c r="E94" s="651">
        <v>3.9030000000000002E-2</v>
      </c>
    </row>
    <row r="95" spans="1:5" x14ac:dyDescent="0.3">
      <c r="B95" s="656" t="s">
        <v>738</v>
      </c>
      <c r="C95" s="651">
        <v>2.3689999999999999E-2</v>
      </c>
      <c r="D95" s="652"/>
      <c r="E95" s="651">
        <v>3.9620000000000002E-2</v>
      </c>
    </row>
    <row r="96" spans="1:5" x14ac:dyDescent="0.3">
      <c r="B96" s="656" t="s">
        <v>739</v>
      </c>
      <c r="C96" s="651">
        <v>2.4420000000000001E-2</v>
      </c>
      <c r="D96" s="652"/>
      <c r="E96" s="651">
        <v>3.9039999999999998E-2</v>
      </c>
    </row>
    <row r="97" spans="1:5" x14ac:dyDescent="0.3">
      <c r="B97" s="656" t="s">
        <v>740</v>
      </c>
      <c r="C97" s="651">
        <v>1.864E-2</v>
      </c>
      <c r="D97" s="652"/>
      <c r="E97" s="651">
        <v>3.3059999999999999E-2</v>
      </c>
    </row>
    <row r="98" spans="1:5" x14ac:dyDescent="0.3">
      <c r="B98" s="656" t="s">
        <v>741</v>
      </c>
      <c r="C98" s="651">
        <v>2.2870000000000001E-2</v>
      </c>
      <c r="D98" s="652"/>
      <c r="E98" s="651">
        <v>3.551E-2</v>
      </c>
    </row>
    <row r="99" spans="1:5" x14ac:dyDescent="0.3">
      <c r="A99" s="820" t="s">
        <v>752</v>
      </c>
      <c r="B99" s="820"/>
      <c r="C99" s="650"/>
      <c r="D99" s="652"/>
      <c r="E99" s="650"/>
    </row>
    <row r="100" spans="1:5" x14ac:dyDescent="0.3">
      <c r="B100" s="657" t="s">
        <v>759</v>
      </c>
      <c r="C100" s="651">
        <v>2.257E-2</v>
      </c>
      <c r="D100" s="652"/>
      <c r="E100" s="651">
        <v>3.4110000000000001E-2</v>
      </c>
    </row>
    <row r="101" spans="1:5" x14ac:dyDescent="0.3">
      <c r="B101" s="657" t="s">
        <v>742</v>
      </c>
      <c r="C101" s="651">
        <v>2.4469999999999999E-2</v>
      </c>
      <c r="D101" s="652"/>
      <c r="E101" s="651">
        <v>3.7870000000000001E-2</v>
      </c>
    </row>
    <row r="102" spans="1:5" x14ac:dyDescent="0.3">
      <c r="B102" s="657" t="s">
        <v>743</v>
      </c>
      <c r="C102" s="651">
        <v>2.0060000000000001E-2</v>
      </c>
      <c r="D102" s="652"/>
      <c r="E102" s="651">
        <v>3.1210000000000002E-2</v>
      </c>
    </row>
    <row r="103" spans="1:5" x14ac:dyDescent="0.3">
      <c r="B103" s="657" t="s">
        <v>744</v>
      </c>
      <c r="C103" s="651">
        <v>2.2519999999999998E-2</v>
      </c>
      <c r="D103" s="652"/>
      <c r="E103" s="651">
        <v>3.4610000000000002E-2</v>
      </c>
    </row>
    <row r="104" spans="1:5" x14ac:dyDescent="0.3">
      <c r="B104" s="657" t="s">
        <v>745</v>
      </c>
      <c r="C104" s="651">
        <v>2.001E-2</v>
      </c>
      <c r="D104" s="652"/>
      <c r="E104" s="651">
        <v>3.065E-2</v>
      </c>
    </row>
  </sheetData>
  <sheetProtection algorithmName="SHA-512" hashValue="7utSoQ0GcNjj77o5RHLJEEI3w7+/ZViEeAL/0b/x0DYUnjzar7/y6VsKPotk2dOy4MG0vzAYgqruSjOoV1tQCw==" saltValue="IbTpoU3hoaCzCvS3p1841Q==" spinCount="100000" sheet="1" objects="1" scenarios="1"/>
  <mergeCells count="18">
    <mergeCell ref="A75:B75"/>
    <mergeCell ref="A81:B81"/>
    <mergeCell ref="A87:B87"/>
    <mergeCell ref="A93:B93"/>
    <mergeCell ref="A99:B99"/>
    <mergeCell ref="A2:E2"/>
    <mergeCell ref="A38:B38"/>
    <mergeCell ref="A44:B44"/>
    <mergeCell ref="A51:B51"/>
    <mergeCell ref="A1:E1"/>
    <mergeCell ref="A58:B58"/>
    <mergeCell ref="A63:B63"/>
    <mergeCell ref="A70:B70"/>
    <mergeCell ref="A6:B6"/>
    <mergeCell ref="A13:B13"/>
    <mergeCell ref="A18:B18"/>
    <mergeCell ref="A24:B24"/>
    <mergeCell ref="A32:B32"/>
  </mergeCells>
  <hyperlinks>
    <hyperlink ref="A2:E2" location="'POPN AND NUT SIT'!A1" display="CLICK HERE TO GO BACK" xr:uid="{8DBC3514-4798-4202-8C8A-8F3F844271C6}"/>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WORKBOOK 2 Cover</vt:lpstr>
      <vt:lpstr>INTRODUCTION</vt:lpstr>
      <vt:lpstr>POPN AND NUT SIT</vt:lpstr>
      <vt:lpstr>LIST OF PROJ TEMPLATES</vt:lpstr>
      <vt:lpstr>PROJ COSTS SUMMARY</vt:lpstr>
      <vt:lpstr>PPAs FOR F1K</vt:lpstr>
      <vt:lpstr>DISTRIBUTION OF COSTS 2020</vt:lpstr>
      <vt:lpstr>BUDGET FORWARD ESTIMATES</vt:lpstr>
      <vt:lpstr>1. IYCF</vt:lpstr>
      <vt:lpstr>2. IMAM</vt:lpstr>
      <vt:lpstr>3. Diet Supp</vt:lpstr>
      <vt:lpstr>3.1. Diet Supp for PW</vt:lpstr>
      <vt:lpstr>3.2. Diet Supp for 6-23 (2020)</vt:lpstr>
      <vt:lpstr>3.2. Diet Supp for 6-23 (2021)</vt:lpstr>
      <vt:lpstr>3.3-4. Diet supp DSWD-DEPED</vt:lpstr>
      <vt:lpstr>4. Nutri Promotion</vt:lpstr>
      <vt:lpstr>5. Micronut Supp</vt:lpstr>
      <vt:lpstr>6. Food Forti</vt:lpstr>
      <vt:lpstr>7. NiEm</vt:lpstr>
      <vt:lpstr>8. OOMP</vt:lpstr>
      <vt:lpstr>9. Nutrition-sensitive</vt:lpstr>
      <vt:lpstr>10. LGU Mob</vt:lpstr>
      <vt:lpstr>11. Policy development</vt:lpstr>
      <vt:lpstr>12. Mgt support</vt:lpstr>
      <vt:lpstr>NGA-MANDATED AND THEMATIC PLANS</vt:lpstr>
      <vt:lpstr>MULTIPLIERS FOR TARGET GROUPS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dc:creator>
  <cp:lastModifiedBy>Andre Flores</cp:lastModifiedBy>
  <dcterms:created xsi:type="dcterms:W3CDTF">2018-06-29T07:51:15Z</dcterms:created>
  <dcterms:modified xsi:type="dcterms:W3CDTF">2019-09-25T14:57:12Z</dcterms:modified>
</cp:coreProperties>
</file>